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6" tabRatio="598" firstSheet="5" activeTab="12"/>
  </bookViews>
  <sheets>
    <sheet name="Instructions" sheetId="1" r:id="rId1"/>
    <sheet name="Event Details" sheetId="2" r:id="rId2"/>
    <sheet name="League Points Match 1" sheetId="11" r:id="rId3"/>
    <sheet name="League Points Match 2" sheetId="12" r:id="rId4"/>
    <sheet name="League Points Match 3" sheetId="13" r:id="rId5"/>
    <sheet name="Boys Input" sheetId="3" r:id="rId6"/>
    <sheet name="Girls Input" sheetId="4" r:id="rId7"/>
    <sheet name="U11 Results" sheetId="5" r:id="rId8"/>
    <sheet name="U13 Results" sheetId="6" r:id="rId9"/>
    <sheet name="U15 Results" sheetId="7" r:id="rId10"/>
    <sheet name="U17 Results" sheetId="8" r:id="rId11"/>
    <sheet name="Male &amp; Female Results" sheetId="9" r:id="rId12"/>
    <sheet name="Final Results" sheetId="10" r:id="rId13"/>
  </sheets>
  <definedNames>
    <definedName name="_Div1">'Event Details'!$L$4:$M$12</definedName>
    <definedName name="_Div2">'Event Details'!$L$16:$M$24</definedName>
    <definedName name="_Div3">'Event Details'!$L$28:$M$36</definedName>
    <definedName name="MenTot" localSheetId="3">'League Points Match 2'!$AC$19:$AH$26</definedName>
    <definedName name="MenTot" localSheetId="4">'League Points Match 3'!$AC$19:$AH$26</definedName>
    <definedName name="MenTot">'League Points Match 1'!$AC$19:$AH$26</definedName>
    <definedName name="OverTot" localSheetId="3">'League Points Match 2'!$AC$62:$AH$69</definedName>
    <definedName name="OverTot" localSheetId="4">'League Points Match 3'!$AC$62:$AH$69</definedName>
    <definedName name="OverTot">'League Points Match 1'!$AC$62:$AH$69</definedName>
    <definedName name="_xlnm.Print_Area" localSheetId="5">'Boys Input'!$B$2:$L$106</definedName>
    <definedName name="_xlnm.Print_Area" localSheetId="1">'Event Details'!$B$2:$I$34</definedName>
    <definedName name="_xlnm.Print_Area" localSheetId="12">'Final Results'!$A$2:$P$79</definedName>
    <definedName name="_xlnm.Print_Area" localSheetId="6">'Girls Input'!$B$2:$L$89</definedName>
    <definedName name="_xlnm.Print_Area" localSheetId="0">Instructions!$B$1:$B$24</definedName>
    <definedName name="_xlnm.Print_Area" localSheetId="3">'League Points Match 2'!$B$2:$Q$54</definedName>
    <definedName name="_xlnm.Print_Area" localSheetId="11">'Male &amp; Female Results'!$B$2:$O$67</definedName>
    <definedName name="_xlnm.Print_Area" localSheetId="7">'U11 Results'!$B$2:$O$67</definedName>
    <definedName name="_xlnm.Print_Area" localSheetId="8">'U13 Results'!$B$2:$O$67</definedName>
    <definedName name="_xlnm.Print_Area" localSheetId="9">'U15 Results'!$B$2:$O$67</definedName>
    <definedName name="_xlnm.Print_Area" localSheetId="10">'U17 Results'!$B$2:$O$67</definedName>
    <definedName name="_xlnm.Print_Titles" localSheetId="5">'Boys Input'!$2:$5</definedName>
    <definedName name="_xlnm.Print_Titles" localSheetId="6">'Girls Input'!$2:$5</definedName>
    <definedName name="test" localSheetId="3">#REF!</definedName>
    <definedName name="test" localSheetId="4">#REF!</definedName>
    <definedName name="test">#REF!</definedName>
    <definedName name="U11b" localSheetId="3">'League Points Match 2'!$W$5:$AA$13</definedName>
    <definedName name="U11b" localSheetId="4">'League Points Match 3'!$W$5:$AA$13</definedName>
    <definedName name="U11b">'League Points Match 1'!$W$5:$AA$13</definedName>
    <definedName name="U11G">'Girls Input'!$CB$28:$CG$36</definedName>
    <definedName name="U11G_3" localSheetId="3">'Boys Input'!#REF!</definedName>
    <definedName name="U11G_3" localSheetId="4">'Boys Input'!#REF!</definedName>
    <definedName name="U11G_3">'Boys Input'!#REF!</definedName>
    <definedName name="U13B" localSheetId="3">'League Points Match 2'!$AC$6:$AG$13</definedName>
    <definedName name="U13B" localSheetId="4">'League Points Match 3'!$AC$6:$AG$13</definedName>
    <definedName name="U13B">'League Points Match 1'!$AC$6:$AG$13</definedName>
    <definedName name="U13G">'Girls Input'!$CB$28:$CG$36</definedName>
    <definedName name="U13G_3" localSheetId="3">'Boys Input'!#REF!</definedName>
    <definedName name="U13G_3" localSheetId="4">'Boys Input'!#REF!</definedName>
    <definedName name="U13G_3">'Boys Input'!#REF!</definedName>
    <definedName name="U15B" localSheetId="3">'League Points Match 2'!$AI$6:$AM$13</definedName>
    <definedName name="U15B" localSheetId="4">'League Points Match 3'!$AI$6:$AM$13</definedName>
    <definedName name="U15B">'League Points Match 1'!$AI$6:$AM$13</definedName>
    <definedName name="U15G" localSheetId="3">'League Points Match 2'!$AI$31:$AM$39</definedName>
    <definedName name="U15G" localSheetId="4">'League Points Match 3'!$AI$31:$AM$39</definedName>
    <definedName name="U15G">'League Points Match 1'!$AI$31:$AM$39</definedName>
    <definedName name="U17M" localSheetId="3">'League Points Match 2'!$W$19:$AA$26</definedName>
    <definedName name="U17M" localSheetId="4">'League Points Match 3'!$W$19:$AA$26</definedName>
    <definedName name="U17M">'League Points Match 1'!$W$19:$AA$26</definedName>
    <definedName name="U17W" localSheetId="3">'League Points Match 2'!$W$45:$AA$53</definedName>
    <definedName name="U17W" localSheetId="4">'League Points Match 3'!$W$45:$AA$53</definedName>
    <definedName name="U17W">'League Points Match 1'!$W$45:$AA$53</definedName>
    <definedName name="WomTot" localSheetId="3">'League Points Match 2'!$AC$46:$AH$53</definedName>
    <definedName name="WomTot" localSheetId="4">'League Points Match 3'!$AC$46:$AH$53</definedName>
    <definedName name="WomTot">'League Points Match 1'!$AC$46:$AH$53</definedName>
  </definedNames>
  <calcPr calcId="145621"/>
</workbook>
</file>

<file path=xl/calcChain.xml><?xml version="1.0" encoding="utf-8"?>
<calcChain xmlns="http://schemas.openxmlformats.org/spreadsheetml/2006/main">
  <c r="E30" i="2" l="1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G16" i="2"/>
  <c r="E16" i="2"/>
  <c r="C16" i="2"/>
  <c r="G15" i="2"/>
  <c r="E15" i="2"/>
  <c r="C15" i="2"/>
  <c r="G14" i="2"/>
  <c r="E14" i="2"/>
  <c r="C14" i="2"/>
  <c r="K48" i="2"/>
  <c r="K47" i="2"/>
  <c r="K40" i="2"/>
  <c r="K41" i="2" s="1"/>
  <c r="K42" i="2" s="1"/>
  <c r="K43" i="2" s="1"/>
  <c r="K44" i="2" s="1"/>
  <c r="K45" i="2" s="1"/>
  <c r="K46" i="2" s="1"/>
  <c r="K24" i="2"/>
  <c r="K17" i="2"/>
  <c r="K18" i="2" s="1"/>
  <c r="K19" i="2" s="1"/>
  <c r="K20" i="2" s="1"/>
  <c r="K21" i="2" s="1"/>
  <c r="K22" i="2" s="1"/>
  <c r="K23" i="2" s="1"/>
  <c r="K16" i="2"/>
  <c r="K12" i="2"/>
  <c r="K4" i="2"/>
  <c r="K5" i="2" s="1"/>
  <c r="K6" i="2" s="1"/>
  <c r="K7" i="2" s="1"/>
  <c r="K8" i="2" s="1"/>
  <c r="K9" i="2" s="1"/>
  <c r="K10" i="2" s="1"/>
  <c r="K11" i="2" s="1"/>
  <c r="B2" i="11" l="1"/>
  <c r="B2" i="12"/>
  <c r="B2" i="13"/>
  <c r="D2" i="3" l="1"/>
  <c r="O2" i="3"/>
  <c r="P2" i="3"/>
  <c r="Q2" i="3"/>
  <c r="A3" i="3"/>
  <c r="O3" i="3"/>
  <c r="P3" i="3"/>
  <c r="E79" i="3" s="1"/>
  <c r="Q3" i="3"/>
  <c r="O4" i="3"/>
  <c r="P4" i="3"/>
  <c r="Q4" i="3"/>
  <c r="H6" i="3"/>
  <c r="H74" i="3" s="1"/>
  <c r="U20" i="3"/>
  <c r="Z20" i="3" s="1"/>
  <c r="V20" i="3"/>
  <c r="AN20" i="3"/>
  <c r="AO20" i="3"/>
  <c r="AS20" i="3"/>
  <c r="U37" i="3"/>
  <c r="Z37" i="3" s="1"/>
  <c r="V37" i="3"/>
  <c r="AN37" i="3"/>
  <c r="AO37" i="3"/>
  <c r="AS37" i="3"/>
  <c r="U54" i="3"/>
  <c r="Z54" i="3" s="1"/>
  <c r="V54" i="3"/>
  <c r="AN54" i="3"/>
  <c r="AS54" i="3" s="1"/>
  <c r="AO54" i="3"/>
  <c r="U71" i="3"/>
  <c r="V71" i="3"/>
  <c r="Z71" i="3"/>
  <c r="AN71" i="3"/>
  <c r="AS71" i="3" s="1"/>
  <c r="AO71" i="3"/>
  <c r="U88" i="3"/>
  <c r="Z88" i="3"/>
  <c r="V88" i="3"/>
  <c r="AN88" i="3"/>
  <c r="AO88" i="3"/>
  <c r="AS88" i="3"/>
  <c r="U105" i="3"/>
  <c r="Z105" i="3" s="1"/>
  <c r="V105" i="3"/>
  <c r="AN105" i="3"/>
  <c r="AS105" i="3" s="1"/>
  <c r="AO105" i="3"/>
  <c r="J2" i="11"/>
  <c r="C41" i="9"/>
  <c r="J2" i="13"/>
  <c r="A80" i="4"/>
  <c r="C23" i="2"/>
  <c r="A81" i="3"/>
  <c r="H24" i="2"/>
  <c r="A99" i="3"/>
  <c r="H25" i="2"/>
  <c r="A66" i="4"/>
  <c r="H26" i="2"/>
  <c r="A67" i="3"/>
  <c r="H27" i="2"/>
  <c r="A17" i="4"/>
  <c r="H28" i="2"/>
  <c r="A52" i="4"/>
  <c r="A69" i="4"/>
  <c r="H29" i="2"/>
  <c r="A53" i="4"/>
  <c r="H30" i="2"/>
  <c r="D31" i="2"/>
  <c r="A105" i="3" s="1"/>
  <c r="E31" i="2"/>
  <c r="H31" i="2" s="1"/>
  <c r="C2" i="10"/>
  <c r="G2" i="10"/>
  <c r="L2" i="10"/>
  <c r="L4" i="10"/>
  <c r="C18" i="10"/>
  <c r="G18" i="10"/>
  <c r="L18" i="10"/>
  <c r="G33" i="10"/>
  <c r="J33" i="10" s="1"/>
  <c r="I33" i="10"/>
  <c r="L33" i="10"/>
  <c r="B43" i="10"/>
  <c r="B44" i="10"/>
  <c r="B45" i="10"/>
  <c r="B46" i="10"/>
  <c r="B47" i="10"/>
  <c r="B48" i="10"/>
  <c r="B49" i="10"/>
  <c r="B50" i="10"/>
  <c r="B51" i="10"/>
  <c r="L106" i="10"/>
  <c r="L107" i="10"/>
  <c r="L108" i="10"/>
  <c r="L109" i="10"/>
  <c r="L110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D2" i="4"/>
  <c r="O2" i="4"/>
  <c r="P2" i="4"/>
  <c r="Q2" i="4"/>
  <c r="A3" i="4"/>
  <c r="O3" i="4"/>
  <c r="P3" i="4"/>
  <c r="Q3" i="4"/>
  <c r="O4" i="4"/>
  <c r="P4" i="4"/>
  <c r="Q4" i="4"/>
  <c r="H6" i="4"/>
  <c r="U20" i="4"/>
  <c r="Z20" i="4" s="1"/>
  <c r="V20" i="4"/>
  <c r="AN20" i="4"/>
  <c r="AS20" i="4" s="1"/>
  <c r="AO20" i="4"/>
  <c r="U37" i="4"/>
  <c r="V37" i="4"/>
  <c r="Z37" i="4"/>
  <c r="AN37" i="4"/>
  <c r="AS37" i="4" s="1"/>
  <c r="AO37" i="4"/>
  <c r="U54" i="4"/>
  <c r="Z54" i="4" s="1"/>
  <c r="V54" i="4"/>
  <c r="AN54" i="4"/>
  <c r="AS54" i="4"/>
  <c r="AO54" i="4"/>
  <c r="U71" i="4"/>
  <c r="Z71" i="4"/>
  <c r="V71" i="4"/>
  <c r="AN71" i="4"/>
  <c r="AS71" i="4" s="1"/>
  <c r="AO71" i="4"/>
  <c r="U88" i="4"/>
  <c r="Z88" i="4" s="1"/>
  <c r="V88" i="4"/>
  <c r="AN88" i="4"/>
  <c r="AO88" i="4"/>
  <c r="AS88" i="4"/>
  <c r="B1" i="1"/>
  <c r="C2" i="9"/>
  <c r="G2" i="9"/>
  <c r="L2" i="9"/>
  <c r="L4" i="9"/>
  <c r="C18" i="9"/>
  <c r="G18" i="9"/>
  <c r="I18" i="9"/>
  <c r="L18" i="9"/>
  <c r="B51" i="9"/>
  <c r="F66" i="9" s="1"/>
  <c r="L68" i="9"/>
  <c r="L104" i="9"/>
  <c r="L105" i="9"/>
  <c r="L106" i="9"/>
  <c r="L107" i="9"/>
  <c r="L108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3" i="9"/>
  <c r="L294" i="9"/>
  <c r="L295" i="9"/>
  <c r="L296" i="9"/>
  <c r="L297" i="9"/>
  <c r="L298" i="9"/>
  <c r="L299" i="9"/>
  <c r="L300" i="9"/>
  <c r="L301" i="9"/>
  <c r="L302" i="9"/>
  <c r="L303" i="9"/>
  <c r="L304" i="9"/>
  <c r="L305" i="9"/>
  <c r="L306" i="9"/>
  <c r="L307" i="9"/>
  <c r="L308" i="9"/>
  <c r="L309" i="9"/>
  <c r="L310" i="9"/>
  <c r="L311" i="9"/>
  <c r="L312" i="9"/>
  <c r="L313" i="9"/>
  <c r="L314" i="9"/>
  <c r="L315" i="9"/>
  <c r="L316" i="9"/>
  <c r="L317" i="9"/>
  <c r="L318" i="9"/>
  <c r="L319" i="9"/>
  <c r="L320" i="9"/>
  <c r="L321" i="9"/>
  <c r="L322" i="9"/>
  <c r="L323" i="9"/>
  <c r="L324" i="9"/>
  <c r="L325" i="9"/>
  <c r="L326" i="9"/>
  <c r="L327" i="9"/>
  <c r="L328" i="9"/>
  <c r="L329" i="9"/>
  <c r="L330" i="9"/>
  <c r="L331" i="9"/>
  <c r="L332" i="9"/>
  <c r="L333" i="9"/>
  <c r="L334" i="9"/>
  <c r="L335" i="9"/>
  <c r="L336" i="9"/>
  <c r="L337" i="9"/>
  <c r="L338" i="9"/>
  <c r="L339" i="9"/>
  <c r="L340" i="9"/>
  <c r="L341" i="9"/>
  <c r="L342" i="9"/>
  <c r="L343" i="9"/>
  <c r="L344" i="9"/>
  <c r="L345" i="9"/>
  <c r="L346" i="9"/>
  <c r="L347" i="9"/>
  <c r="L348" i="9"/>
  <c r="L349" i="9"/>
  <c r="L350" i="9"/>
  <c r="L351" i="9"/>
  <c r="L352" i="9"/>
  <c r="L353" i="9"/>
  <c r="L354" i="9"/>
  <c r="L355" i="9"/>
  <c r="L356" i="9"/>
  <c r="L357" i="9"/>
  <c r="L358" i="9"/>
  <c r="L359" i="9"/>
  <c r="L360" i="9"/>
  <c r="L361" i="9"/>
  <c r="L362" i="9"/>
  <c r="L363" i="9"/>
  <c r="L364" i="9"/>
  <c r="L365" i="9"/>
  <c r="L366" i="9"/>
  <c r="L367" i="9"/>
  <c r="L368" i="9"/>
  <c r="L369" i="9"/>
  <c r="L370" i="9"/>
  <c r="L371" i="9"/>
  <c r="L372" i="9"/>
  <c r="L373" i="9"/>
  <c r="L374" i="9"/>
  <c r="L375" i="9"/>
  <c r="L376" i="9"/>
  <c r="L377" i="9"/>
  <c r="L378" i="9"/>
  <c r="L379" i="9"/>
  <c r="L380" i="9"/>
  <c r="L381" i="9"/>
  <c r="L382" i="9"/>
  <c r="L383" i="9"/>
  <c r="L384" i="9"/>
  <c r="L385" i="9"/>
  <c r="L386" i="9"/>
  <c r="L387" i="9"/>
  <c r="L388" i="9"/>
  <c r="L389" i="9"/>
  <c r="L390" i="9"/>
  <c r="L391" i="9"/>
  <c r="L392" i="9"/>
  <c r="L393" i="9"/>
  <c r="L394" i="9"/>
  <c r="L395" i="9"/>
  <c r="L396" i="9"/>
  <c r="L397" i="9"/>
  <c r="L398" i="9"/>
  <c r="L399" i="9"/>
  <c r="L400" i="9"/>
  <c r="L401" i="9"/>
  <c r="L402" i="9"/>
  <c r="L403" i="9"/>
  <c r="L404" i="9"/>
  <c r="L405" i="9"/>
  <c r="L406" i="9"/>
  <c r="L407" i="9"/>
  <c r="L408" i="9"/>
  <c r="L409" i="9"/>
  <c r="L410" i="9"/>
  <c r="L411" i="9"/>
  <c r="L412" i="9"/>
  <c r="L413" i="9"/>
  <c r="L414" i="9"/>
  <c r="L415" i="9"/>
  <c r="L416" i="9"/>
  <c r="L417" i="9"/>
  <c r="L418" i="9"/>
  <c r="L419" i="9"/>
  <c r="L420" i="9"/>
  <c r="L421" i="9"/>
  <c r="L422" i="9"/>
  <c r="L423" i="9"/>
  <c r="L424" i="9"/>
  <c r="L425" i="9"/>
  <c r="L426" i="9"/>
  <c r="L427" i="9"/>
  <c r="L428" i="9"/>
  <c r="L429" i="9"/>
  <c r="L430" i="9"/>
  <c r="L431" i="9"/>
  <c r="L432" i="9"/>
  <c r="L433" i="9"/>
  <c r="L434" i="9"/>
  <c r="L435" i="9"/>
  <c r="L436" i="9"/>
  <c r="L437" i="9"/>
  <c r="L438" i="9"/>
  <c r="L439" i="9"/>
  <c r="L440" i="9"/>
  <c r="L441" i="9"/>
  <c r="L442" i="9"/>
  <c r="L443" i="9"/>
  <c r="L444" i="9"/>
  <c r="L445" i="9"/>
  <c r="L446" i="9"/>
  <c r="L447" i="9"/>
  <c r="L448" i="9"/>
  <c r="L449" i="9"/>
  <c r="L450" i="9"/>
  <c r="L451" i="9"/>
  <c r="L452" i="9"/>
  <c r="L453" i="9"/>
  <c r="L454" i="9"/>
  <c r="L455" i="9"/>
  <c r="L456" i="9"/>
  <c r="L457" i="9"/>
  <c r="L458" i="9"/>
  <c r="L459" i="9"/>
  <c r="L460" i="9"/>
  <c r="L461" i="9"/>
  <c r="L462" i="9"/>
  <c r="L463" i="9"/>
  <c r="L464" i="9"/>
  <c r="L465" i="9"/>
  <c r="L466" i="9"/>
  <c r="L467" i="9"/>
  <c r="L468" i="9"/>
  <c r="L469" i="9"/>
  <c r="L470" i="9"/>
  <c r="L471" i="9"/>
  <c r="L472" i="9"/>
  <c r="L473" i="9"/>
  <c r="L474" i="9"/>
  <c r="L475" i="9"/>
  <c r="L476" i="9"/>
  <c r="L477" i="9"/>
  <c r="L478" i="9"/>
  <c r="L479" i="9"/>
  <c r="L480" i="9"/>
  <c r="L481" i="9"/>
  <c r="L482" i="9"/>
  <c r="L483" i="9"/>
  <c r="L484" i="9"/>
  <c r="L485" i="9"/>
  <c r="L486" i="9"/>
  <c r="L487" i="9"/>
  <c r="L488" i="9"/>
  <c r="L489" i="9"/>
  <c r="L490" i="9"/>
  <c r="L491" i="9"/>
  <c r="L492" i="9"/>
  <c r="L493" i="9"/>
  <c r="L494" i="9"/>
  <c r="L495" i="9"/>
  <c r="L496" i="9"/>
  <c r="L497" i="9"/>
  <c r="L498" i="9"/>
  <c r="L499" i="9"/>
  <c r="L500" i="9"/>
  <c r="L501" i="9"/>
  <c r="L502" i="9"/>
  <c r="L503" i="9"/>
  <c r="L504" i="9"/>
  <c r="L505" i="9"/>
  <c r="L506" i="9"/>
  <c r="L507" i="9"/>
  <c r="L508" i="9"/>
  <c r="L509" i="9"/>
  <c r="L510" i="9"/>
  <c r="L511" i="9"/>
  <c r="L512" i="9"/>
  <c r="L513" i="9"/>
  <c r="L514" i="9"/>
  <c r="L515" i="9"/>
  <c r="L516" i="9"/>
  <c r="L517" i="9"/>
  <c r="L518" i="9"/>
  <c r="L519" i="9"/>
  <c r="L520" i="9"/>
  <c r="L521" i="9"/>
  <c r="L522" i="9"/>
  <c r="L523" i="9"/>
  <c r="L524" i="9"/>
  <c r="L525" i="9"/>
  <c r="L526" i="9"/>
  <c r="L527" i="9"/>
  <c r="L528" i="9"/>
  <c r="L529" i="9"/>
  <c r="L530" i="9"/>
  <c r="L531" i="9"/>
  <c r="L532" i="9"/>
  <c r="L533" i="9"/>
  <c r="L534" i="9"/>
  <c r="L535" i="9"/>
  <c r="L536" i="9"/>
  <c r="L537" i="9"/>
  <c r="L538" i="9"/>
  <c r="L539" i="9"/>
  <c r="L540" i="9"/>
  <c r="L541" i="9"/>
  <c r="L542" i="9"/>
  <c r="L543" i="9"/>
  <c r="L544" i="9"/>
  <c r="L545" i="9"/>
  <c r="L546" i="9"/>
  <c r="L547" i="9"/>
  <c r="L548" i="9"/>
  <c r="C2" i="5"/>
  <c r="G2" i="5"/>
  <c r="L2" i="5"/>
  <c r="L4" i="5"/>
  <c r="F25" i="5"/>
  <c r="C51" i="5"/>
  <c r="B51" i="5"/>
  <c r="F66" i="5" s="1"/>
  <c r="G51" i="5"/>
  <c r="L51" i="5"/>
  <c r="O51" i="5"/>
  <c r="C2" i="6"/>
  <c r="G2" i="6"/>
  <c r="L2" i="6"/>
  <c r="L4" i="6"/>
  <c r="C51" i="6"/>
  <c r="E51" i="6"/>
  <c r="G51" i="6"/>
  <c r="L5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C2" i="7"/>
  <c r="G2" i="7"/>
  <c r="L2" i="7"/>
  <c r="L4" i="7"/>
  <c r="B18" i="7"/>
  <c r="F33" i="7" s="1"/>
  <c r="C18" i="7"/>
  <c r="E18" i="7" s="1"/>
  <c r="D18" i="7"/>
  <c r="B51" i="7"/>
  <c r="F66" i="7"/>
  <c r="L104" i="7"/>
  <c r="L105" i="7"/>
  <c r="L106" i="7"/>
  <c r="L107" i="7"/>
  <c r="L108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C2" i="8"/>
  <c r="G2" i="8"/>
  <c r="L2" i="8"/>
  <c r="L4" i="8"/>
  <c r="B51" i="8"/>
  <c r="F66" i="8" s="1"/>
  <c r="L104" i="8"/>
  <c r="L105" i="8"/>
  <c r="L106" i="8"/>
  <c r="L107" i="8"/>
  <c r="L108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4" i="8"/>
  <c r="L485" i="8"/>
  <c r="L486" i="8"/>
  <c r="L487" i="8"/>
  <c r="L488" i="8"/>
  <c r="L489" i="8"/>
  <c r="L490" i="8"/>
  <c r="L491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5" i="8"/>
  <c r="L506" i="8"/>
  <c r="L507" i="8"/>
  <c r="L508" i="8"/>
  <c r="L509" i="8"/>
  <c r="L510" i="8"/>
  <c r="L511" i="8"/>
  <c r="L512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530" i="8"/>
  <c r="L531" i="8"/>
  <c r="L532" i="8"/>
  <c r="L533" i="8"/>
  <c r="L534" i="8"/>
  <c r="L535" i="8"/>
  <c r="L536" i="8"/>
  <c r="L537" i="8"/>
  <c r="L538" i="8"/>
  <c r="L539" i="8"/>
  <c r="L540" i="8"/>
  <c r="L541" i="8"/>
  <c r="L542" i="8"/>
  <c r="L543" i="8"/>
  <c r="L544" i="8"/>
  <c r="L545" i="8"/>
  <c r="L546" i="8"/>
  <c r="L547" i="8"/>
  <c r="L548" i="8"/>
  <c r="B18" i="10"/>
  <c r="F33" i="10"/>
  <c r="D18" i="10"/>
  <c r="E18" i="10"/>
  <c r="I51" i="5"/>
  <c r="J51" i="5"/>
  <c r="J18" i="9"/>
  <c r="N33" i="10"/>
  <c r="O33" i="10"/>
  <c r="B51" i="6"/>
  <c r="F66" i="6"/>
  <c r="D51" i="6"/>
  <c r="N18" i="9"/>
  <c r="O18" i="9"/>
  <c r="N51" i="5"/>
  <c r="D51" i="5"/>
  <c r="E51" i="5"/>
  <c r="N18" i="10"/>
  <c r="O18" i="10"/>
  <c r="I51" i="6"/>
  <c r="J51" i="6"/>
  <c r="I18" i="10"/>
  <c r="J18" i="10"/>
  <c r="L41" i="8"/>
  <c r="A31" i="4"/>
  <c r="A88" i="3"/>
  <c r="H23" i="2"/>
  <c r="L8" i="10"/>
  <c r="C63" i="3"/>
  <c r="F63" i="3" s="1"/>
  <c r="L41" i="9"/>
  <c r="L8" i="9"/>
  <c r="C12" i="4"/>
  <c r="C80" i="3"/>
  <c r="AS80" i="3" s="1"/>
  <c r="E62" i="4"/>
  <c r="L41" i="7"/>
  <c r="A71" i="3"/>
  <c r="L8" i="8"/>
  <c r="L8" i="5"/>
  <c r="L41" i="5"/>
  <c r="L41" i="6"/>
  <c r="L8" i="7"/>
  <c r="C8" i="8"/>
  <c r="C8" i="7"/>
  <c r="C46" i="3"/>
  <c r="F46" i="3" s="1"/>
  <c r="C63" i="4"/>
  <c r="F63" i="4" s="1"/>
  <c r="C46" i="4"/>
  <c r="C41" i="7"/>
  <c r="F62" i="4"/>
  <c r="C29" i="3"/>
  <c r="F29" i="3" s="1"/>
  <c r="C80" i="4"/>
  <c r="A52" i="3"/>
  <c r="G8" i="9"/>
  <c r="C8" i="10"/>
  <c r="E79" i="4"/>
  <c r="C29" i="4"/>
  <c r="F29" i="4" s="1"/>
  <c r="C97" i="3"/>
  <c r="H74" i="4"/>
  <c r="A29" i="3"/>
  <c r="A50" i="3"/>
  <c r="A67" i="4"/>
  <c r="A33" i="4"/>
  <c r="A33" i="3"/>
  <c r="A47" i="4"/>
  <c r="A35" i="4"/>
  <c r="A18" i="4"/>
  <c r="A48" i="4"/>
  <c r="C12" i="3"/>
  <c r="F12" i="3" s="1"/>
  <c r="V12" i="4"/>
  <c r="BF29" i="4"/>
  <c r="AO46" i="4"/>
  <c r="BF63" i="4" l="1"/>
  <c r="F46" i="4"/>
  <c r="AS12" i="4"/>
  <c r="F12" i="4"/>
  <c r="D11" i="4"/>
  <c r="G40" i="5"/>
  <c r="C19" i="2"/>
  <c r="A36" i="3"/>
  <c r="E11" i="4"/>
  <c r="A64" i="3"/>
  <c r="E45" i="4"/>
  <c r="M2" i="12"/>
  <c r="G19" i="2"/>
  <c r="A47" i="3"/>
  <c r="A53" i="3"/>
  <c r="D28" i="4"/>
  <c r="J2" i="12"/>
  <c r="E19" i="2"/>
  <c r="E29" i="4"/>
  <c r="D29" i="4"/>
  <c r="AO46" i="3"/>
  <c r="D46" i="3"/>
  <c r="E46" i="3"/>
  <c r="C31" i="2"/>
  <c r="AS46" i="3"/>
  <c r="A30" i="3"/>
  <c r="G8" i="6"/>
  <c r="G8" i="10"/>
  <c r="BF46" i="3"/>
  <c r="D29" i="3"/>
  <c r="E29" i="3"/>
  <c r="Z46" i="4"/>
  <c r="E46" i="4"/>
  <c r="D46" i="4"/>
  <c r="C8" i="6"/>
  <c r="G8" i="5"/>
  <c r="E12" i="4"/>
  <c r="D12" i="4"/>
  <c r="G7" i="10"/>
  <c r="AS12" i="3"/>
  <c r="E12" i="3"/>
  <c r="D12" i="3"/>
  <c r="G40" i="8"/>
  <c r="J46" i="3"/>
  <c r="A64" i="4"/>
  <c r="C41" i="6"/>
  <c r="C8" i="5"/>
  <c r="A51" i="3"/>
  <c r="C41" i="8"/>
  <c r="E63" i="4"/>
  <c r="D63" i="4"/>
  <c r="C41" i="5"/>
  <c r="G8" i="8"/>
  <c r="G41" i="7"/>
  <c r="D63" i="3"/>
  <c r="E63" i="3"/>
  <c r="G41" i="8"/>
  <c r="E62" i="3"/>
  <c r="C40" i="8"/>
  <c r="F2" i="11"/>
  <c r="A46" i="3"/>
  <c r="L7" i="5"/>
  <c r="F2" i="13"/>
  <c r="G7" i="5"/>
  <c r="F2" i="12"/>
  <c r="A49" i="4"/>
  <c r="A85" i="4"/>
  <c r="F28" i="4"/>
  <c r="A88" i="4"/>
  <c r="A68" i="3"/>
  <c r="L40" i="9"/>
  <c r="F11" i="4"/>
  <c r="H57" i="3"/>
  <c r="A65" i="3"/>
  <c r="A103" i="3"/>
  <c r="F96" i="3"/>
  <c r="L7" i="10"/>
  <c r="L40" i="6"/>
  <c r="G7" i="9"/>
  <c r="A102" i="3"/>
  <c r="E28" i="3"/>
  <c r="A34" i="3"/>
  <c r="A35" i="3"/>
  <c r="A18" i="3"/>
  <c r="A101" i="3"/>
  <c r="C8" i="9"/>
  <c r="M2" i="11"/>
  <c r="A17" i="3"/>
  <c r="A37" i="3"/>
  <c r="E45" i="3"/>
  <c r="A85" i="3"/>
  <c r="A69" i="3"/>
  <c r="A97" i="3"/>
  <c r="D62" i="4"/>
  <c r="A20" i="4"/>
  <c r="A51" i="4"/>
  <c r="A86" i="4"/>
  <c r="A68" i="4"/>
  <c r="A86" i="3"/>
  <c r="D79" i="4"/>
  <c r="L7" i="8"/>
  <c r="G7" i="7"/>
  <c r="F79" i="4"/>
  <c r="E96" i="3"/>
  <c r="A34" i="4"/>
  <c r="C7" i="10"/>
  <c r="A37" i="4"/>
  <c r="C24" i="2"/>
  <c r="C25" i="2" s="1"/>
  <c r="C26" i="2" s="1"/>
  <c r="C27" i="2" s="1"/>
  <c r="C28" i="2" s="1"/>
  <c r="C29" i="2" s="1"/>
  <c r="C30" i="2" s="1"/>
  <c r="L8" i="6"/>
  <c r="M2" i="13"/>
  <c r="A49" i="3"/>
  <c r="F45" i="3"/>
  <c r="A19" i="3"/>
  <c r="A19" i="4"/>
  <c r="F11" i="3"/>
  <c r="V46" i="3"/>
  <c r="A100" i="3"/>
  <c r="A84" i="3"/>
  <c r="A13" i="3"/>
  <c r="A13" i="4"/>
  <c r="A16" i="3"/>
  <c r="A16" i="4"/>
  <c r="A29" i="4"/>
  <c r="A12" i="4"/>
  <c r="A15" i="3"/>
  <c r="A54" i="3"/>
  <c r="D28" i="3"/>
  <c r="A32" i="3"/>
  <c r="F79" i="3"/>
  <c r="L7" i="7"/>
  <c r="G40" i="7"/>
  <c r="D45" i="3"/>
  <c r="G7" i="8"/>
  <c r="A54" i="4"/>
  <c r="C7" i="9"/>
  <c r="A71" i="4"/>
  <c r="A87" i="4"/>
  <c r="C7" i="5"/>
  <c r="G40" i="9"/>
  <c r="L40" i="8"/>
  <c r="A70" i="3"/>
  <c r="C40" i="6"/>
  <c r="A104" i="3"/>
  <c r="A12" i="3"/>
  <c r="A63" i="4"/>
  <c r="A46" i="4"/>
  <c r="D79" i="3"/>
  <c r="E11" i="3"/>
  <c r="A36" i="4"/>
  <c r="A70" i="4"/>
  <c r="C7" i="7"/>
  <c r="A83" i="4"/>
  <c r="A87" i="3"/>
  <c r="A98" i="3"/>
  <c r="A81" i="4"/>
  <c r="A30" i="4"/>
  <c r="A50" i="4"/>
  <c r="A84" i="4"/>
  <c r="A63" i="3"/>
  <c r="A80" i="3"/>
  <c r="L7" i="9"/>
  <c r="A20" i="3"/>
  <c r="A66" i="3"/>
  <c r="L7" i="6"/>
  <c r="L40" i="5"/>
  <c r="A32" i="4"/>
  <c r="H23" i="3"/>
  <c r="A15" i="4"/>
  <c r="F62" i="3"/>
  <c r="G40" i="6"/>
  <c r="G7" i="6"/>
  <c r="L40" i="7"/>
  <c r="A83" i="3"/>
  <c r="F28" i="3"/>
  <c r="H40" i="3"/>
  <c r="H91" i="3"/>
  <c r="AS80" i="4"/>
  <c r="V80" i="4"/>
  <c r="J80" i="4"/>
  <c r="V63" i="4"/>
  <c r="AS97" i="3"/>
  <c r="J97" i="3"/>
  <c r="V97" i="3"/>
  <c r="AO29" i="4"/>
  <c r="BF80" i="3"/>
  <c r="Z63" i="3"/>
  <c r="AO63" i="3"/>
  <c r="V63" i="3"/>
  <c r="AS63" i="3"/>
  <c r="J63" i="3"/>
  <c r="AO97" i="3"/>
  <c r="Z97" i="3"/>
  <c r="A65" i="4"/>
  <c r="A82" i="4"/>
  <c r="A31" i="3"/>
  <c r="A14" i="3"/>
  <c r="A48" i="3"/>
  <c r="A82" i="3"/>
  <c r="A14" i="4"/>
  <c r="BF80" i="4"/>
  <c r="AS63" i="4"/>
  <c r="J63" i="4"/>
  <c r="Z63" i="4"/>
  <c r="AO63" i="4"/>
  <c r="V12" i="3"/>
  <c r="BF29" i="3"/>
  <c r="AO12" i="3"/>
  <c r="J12" i="3"/>
  <c r="Z12" i="3"/>
  <c r="AS29" i="3"/>
  <c r="V29" i="3"/>
  <c r="Z29" i="3"/>
  <c r="AO29" i="3"/>
  <c r="J29" i="3"/>
  <c r="BF46" i="4"/>
  <c r="V29" i="4"/>
  <c r="J29" i="4"/>
  <c r="AS29" i="4"/>
  <c r="Z29" i="4"/>
  <c r="V80" i="3"/>
  <c r="Z80" i="3"/>
  <c r="J80" i="3"/>
  <c r="AO80" i="3"/>
  <c r="C40" i="9"/>
  <c r="C40" i="7"/>
  <c r="C7" i="8"/>
  <c r="C40" i="5"/>
  <c r="C7" i="6"/>
  <c r="D33" i="2"/>
  <c r="H23" i="4"/>
  <c r="H40" i="4"/>
  <c r="H57" i="4"/>
  <c r="D62" i="3"/>
  <c r="D96" i="3"/>
  <c r="D11" i="3"/>
  <c r="V46" i="4"/>
  <c r="AS46" i="4"/>
  <c r="Z12" i="4"/>
  <c r="AO12" i="4"/>
  <c r="D45" i="4"/>
  <c r="F45" i="4"/>
  <c r="E28" i="4"/>
  <c r="G41" i="5"/>
  <c r="G8" i="7"/>
  <c r="G41" i="6"/>
  <c r="G41" i="9"/>
  <c r="AO80" i="4"/>
  <c r="Z80" i="4"/>
  <c r="J46" i="4"/>
  <c r="BF63" i="3"/>
  <c r="Z46" i="3"/>
  <c r="J12" i="4"/>
  <c r="O51" i="6"/>
  <c r="N51" i="6"/>
  <c r="D18" i="9"/>
  <c r="B18" i="9"/>
  <c r="F33" i="9" s="1"/>
  <c r="E18" i="9"/>
  <c r="U89" i="4"/>
  <c r="W12" i="3" l="1"/>
  <c r="AP12" i="3" s="1"/>
  <c r="W46" i="4"/>
  <c r="AP46" i="4" s="1"/>
  <c r="W29" i="3"/>
  <c r="AP29" i="3" s="1"/>
  <c r="W46" i="3"/>
  <c r="AP46" i="3" s="1"/>
  <c r="W12" i="4"/>
  <c r="AP12" i="4" s="1"/>
  <c r="W63" i="3"/>
  <c r="AP63" i="3" s="1"/>
  <c r="W63" i="4"/>
  <c r="AP63" i="4" s="1"/>
  <c r="W29" i="4"/>
  <c r="AP29" i="4" s="1"/>
  <c r="K12" i="4"/>
  <c r="A2" i="3"/>
  <c r="A2" i="4"/>
  <c r="K12" i="3"/>
  <c r="L109" i="7"/>
  <c r="L111" i="10"/>
  <c r="L109" i="9"/>
  <c r="L109" i="8"/>
  <c r="K63" i="3" l="1"/>
  <c r="K46" i="3"/>
  <c r="K29" i="3"/>
  <c r="K97" i="3" s="1"/>
  <c r="K80" i="3"/>
  <c r="K13" i="3"/>
  <c r="B88" i="4"/>
  <c r="C88" i="4" s="1"/>
  <c r="B30" i="4"/>
  <c r="C30" i="4" s="1"/>
  <c r="F30" i="4" s="1"/>
  <c r="B20" i="4"/>
  <c r="C20" i="4" s="1"/>
  <c r="B37" i="4"/>
  <c r="C37" i="4" s="1"/>
  <c r="B35" i="4"/>
  <c r="C35" i="4" s="1"/>
  <c r="F35" i="4" s="1"/>
  <c r="B52" i="4"/>
  <c r="C52" i="4" s="1"/>
  <c r="F52" i="4" s="1"/>
  <c r="B48" i="4"/>
  <c r="C48" i="4" s="1"/>
  <c r="F48" i="4" s="1"/>
  <c r="B65" i="4"/>
  <c r="C65" i="4" s="1"/>
  <c r="F65" i="4" s="1"/>
  <c r="B19" i="4"/>
  <c r="C19" i="4" s="1"/>
  <c r="F19" i="4" s="1"/>
  <c r="B33" i="4"/>
  <c r="C33" i="4" s="1"/>
  <c r="F33" i="4" s="1"/>
  <c r="B64" i="4"/>
  <c r="C64" i="4" s="1"/>
  <c r="F64" i="4" s="1"/>
  <c r="B50" i="4"/>
  <c r="C50" i="4" s="1"/>
  <c r="F50" i="4" s="1"/>
  <c r="B31" i="4"/>
  <c r="C31" i="4" s="1"/>
  <c r="F31" i="4" s="1"/>
  <c r="B86" i="4"/>
  <c r="C86" i="4" s="1"/>
  <c r="B53" i="4"/>
  <c r="C53" i="4" s="1"/>
  <c r="F53" i="4" s="1"/>
  <c r="B82" i="4"/>
  <c r="C82" i="4" s="1"/>
  <c r="B16" i="4"/>
  <c r="C16" i="4" s="1"/>
  <c r="F16" i="4" s="1"/>
  <c r="B51" i="4"/>
  <c r="C51" i="4" s="1"/>
  <c r="F51" i="4" s="1"/>
  <c r="B54" i="4"/>
  <c r="C54" i="4" s="1"/>
  <c r="B70" i="4"/>
  <c r="C70" i="4" s="1"/>
  <c r="F70" i="4" s="1"/>
  <c r="B36" i="4"/>
  <c r="C36" i="4" s="1"/>
  <c r="F36" i="4" s="1"/>
  <c r="B68" i="4"/>
  <c r="C68" i="4" s="1"/>
  <c r="F68" i="4" s="1"/>
  <c r="B67" i="4"/>
  <c r="C67" i="4" s="1"/>
  <c r="F67" i="4" s="1"/>
  <c r="B71" i="4"/>
  <c r="C71" i="4" s="1"/>
  <c r="B66" i="4"/>
  <c r="C66" i="4" s="1"/>
  <c r="F66" i="4" s="1"/>
  <c r="B49" i="4"/>
  <c r="C49" i="4" s="1"/>
  <c r="F49" i="4" s="1"/>
  <c r="B14" i="4"/>
  <c r="C14" i="4" s="1"/>
  <c r="F14" i="4" s="1"/>
  <c r="B47" i="4"/>
  <c r="C47" i="4" s="1"/>
  <c r="F47" i="4" s="1"/>
  <c r="B85" i="4"/>
  <c r="C85" i="4" s="1"/>
  <c r="B84" i="4"/>
  <c r="C84" i="4" s="1"/>
  <c r="B15" i="4"/>
  <c r="C15" i="4" s="1"/>
  <c r="F15" i="4" s="1"/>
  <c r="B87" i="4"/>
  <c r="C87" i="4" s="1"/>
  <c r="B69" i="4"/>
  <c r="C69" i="4" s="1"/>
  <c r="F69" i="4" s="1"/>
  <c r="B34" i="4"/>
  <c r="C34" i="4" s="1"/>
  <c r="F34" i="4" s="1"/>
  <c r="B32" i="4"/>
  <c r="C32" i="4" s="1"/>
  <c r="F32" i="4" s="1"/>
  <c r="B81" i="4"/>
  <c r="C81" i="4" s="1"/>
  <c r="B13" i="4"/>
  <c r="C13" i="4" s="1"/>
  <c r="F13" i="4" s="1"/>
  <c r="B18" i="4"/>
  <c r="C18" i="4" s="1"/>
  <c r="F18" i="4" s="1"/>
  <c r="B17" i="4"/>
  <c r="C17" i="4" s="1"/>
  <c r="F17" i="4" s="1"/>
  <c r="B83" i="4"/>
  <c r="C83" i="4" s="1"/>
  <c r="B69" i="3"/>
  <c r="C69" i="3" s="1"/>
  <c r="F69" i="3" s="1"/>
  <c r="B52" i="3"/>
  <c r="C52" i="3" s="1"/>
  <c r="F52" i="3" s="1"/>
  <c r="B30" i="3"/>
  <c r="C30" i="3" s="1"/>
  <c r="F30" i="3" s="1"/>
  <c r="B49" i="3"/>
  <c r="C49" i="3" s="1"/>
  <c r="F49" i="3" s="1"/>
  <c r="B54" i="3"/>
  <c r="C54" i="3" s="1"/>
  <c r="B98" i="3"/>
  <c r="C98" i="3" s="1"/>
  <c r="B84" i="3"/>
  <c r="C84" i="3" s="1"/>
  <c r="B66" i="3"/>
  <c r="C66" i="3" s="1"/>
  <c r="F66" i="3" s="1"/>
  <c r="B34" i="3"/>
  <c r="C34" i="3" s="1"/>
  <c r="F34" i="3" s="1"/>
  <c r="B14" i="3"/>
  <c r="C14" i="3" s="1"/>
  <c r="F14" i="3" s="1"/>
  <c r="B100" i="3"/>
  <c r="C100" i="3" s="1"/>
  <c r="B37" i="3"/>
  <c r="C37" i="3" s="1"/>
  <c r="B50" i="3"/>
  <c r="C50" i="3" s="1"/>
  <c r="F50" i="3" s="1"/>
  <c r="B83" i="3"/>
  <c r="C83" i="3" s="1"/>
  <c r="B31" i="3"/>
  <c r="C31" i="3" s="1"/>
  <c r="F31" i="3" s="1"/>
  <c r="B32" i="3"/>
  <c r="C32" i="3" s="1"/>
  <c r="F32" i="3" s="1"/>
  <c r="B70" i="3"/>
  <c r="C70" i="3" s="1"/>
  <c r="F70" i="3" s="1"/>
  <c r="B47" i="3"/>
  <c r="C47" i="3" s="1"/>
  <c r="F47" i="3" s="1"/>
  <c r="B17" i="3"/>
  <c r="C17" i="3" s="1"/>
  <c r="F17" i="3" s="1"/>
  <c r="B82" i="3"/>
  <c r="C82" i="3" s="1"/>
  <c r="B13" i="3"/>
  <c r="C13" i="3" s="1"/>
  <c r="F13" i="3" s="1"/>
  <c r="B18" i="3"/>
  <c r="C18" i="3" s="1"/>
  <c r="F18" i="3" s="1"/>
  <c r="B81" i="3"/>
  <c r="C81" i="3" s="1"/>
  <c r="B16" i="3"/>
  <c r="C16" i="3" s="1"/>
  <c r="F16" i="3" s="1"/>
  <c r="B15" i="3"/>
  <c r="C15" i="3" s="1"/>
  <c r="F15" i="3" s="1"/>
  <c r="B101" i="3"/>
  <c r="C101" i="3" s="1"/>
  <c r="B88" i="3"/>
  <c r="C88" i="3" s="1"/>
  <c r="B53" i="3"/>
  <c r="C53" i="3" s="1"/>
  <c r="F53" i="3" s="1"/>
  <c r="B103" i="3"/>
  <c r="C103" i="3" s="1"/>
  <c r="B71" i="3"/>
  <c r="C71" i="3" s="1"/>
  <c r="B104" i="3"/>
  <c r="C104" i="3" s="1"/>
  <c r="B68" i="3"/>
  <c r="C68" i="3" s="1"/>
  <c r="F68" i="3" s="1"/>
  <c r="B48" i="3"/>
  <c r="C48" i="3" s="1"/>
  <c r="F48" i="3" s="1"/>
  <c r="B19" i="3"/>
  <c r="C19" i="3" s="1"/>
  <c r="F19" i="3" s="1"/>
  <c r="B102" i="3"/>
  <c r="C102" i="3" s="1"/>
  <c r="B65" i="3"/>
  <c r="C65" i="3" s="1"/>
  <c r="F65" i="3" s="1"/>
  <c r="B36" i="3"/>
  <c r="C36" i="3" s="1"/>
  <c r="F36" i="3" s="1"/>
  <c r="B99" i="3"/>
  <c r="C99" i="3" s="1"/>
  <c r="B67" i="3"/>
  <c r="C67" i="3" s="1"/>
  <c r="F67" i="3" s="1"/>
  <c r="B64" i="3"/>
  <c r="C64" i="3" s="1"/>
  <c r="F64" i="3" s="1"/>
  <c r="B87" i="3"/>
  <c r="C87" i="3" s="1"/>
  <c r="B51" i="3"/>
  <c r="C51" i="3" s="1"/>
  <c r="F51" i="3" s="1"/>
  <c r="B20" i="3"/>
  <c r="C20" i="3" s="1"/>
  <c r="B33" i="3"/>
  <c r="C33" i="3" s="1"/>
  <c r="F33" i="3" s="1"/>
  <c r="B86" i="3"/>
  <c r="C86" i="3" s="1"/>
  <c r="B35" i="3"/>
  <c r="C35" i="3" s="1"/>
  <c r="F35" i="3" s="1"/>
  <c r="B105" i="3"/>
  <c r="C105" i="3" s="1"/>
  <c r="B85" i="3"/>
  <c r="C85" i="3" s="1"/>
  <c r="K63" i="4"/>
  <c r="K29" i="4"/>
  <c r="K13" i="4"/>
  <c r="K46" i="4"/>
  <c r="K80" i="4"/>
  <c r="D33" i="3" l="1"/>
  <c r="E33" i="3"/>
  <c r="E64" i="3"/>
  <c r="D64" i="3"/>
  <c r="D65" i="3"/>
  <c r="E65" i="3"/>
  <c r="E68" i="3"/>
  <c r="D68" i="3"/>
  <c r="E53" i="3"/>
  <c r="D53" i="3"/>
  <c r="E16" i="3"/>
  <c r="D16" i="3"/>
  <c r="E32" i="3"/>
  <c r="D32" i="3"/>
  <c r="E66" i="3"/>
  <c r="D66" i="3"/>
  <c r="E49" i="3"/>
  <c r="D49" i="3"/>
  <c r="E47" i="4"/>
  <c r="D47" i="4"/>
  <c r="E70" i="4"/>
  <c r="D70" i="4"/>
  <c r="E50" i="4"/>
  <c r="D50" i="4"/>
  <c r="D65" i="4"/>
  <c r="E65" i="4"/>
  <c r="D67" i="3"/>
  <c r="E67" i="3"/>
  <c r="E17" i="3"/>
  <c r="D17" i="3"/>
  <c r="E31" i="3"/>
  <c r="D31" i="3"/>
  <c r="E30" i="3"/>
  <c r="D30" i="3"/>
  <c r="E17" i="4"/>
  <c r="D17" i="4"/>
  <c r="E32" i="4"/>
  <c r="D32" i="4"/>
  <c r="E15" i="4"/>
  <c r="D15" i="4"/>
  <c r="D14" i="4"/>
  <c r="E14" i="4"/>
  <c r="E67" i="4"/>
  <c r="D67" i="4"/>
  <c r="E53" i="4"/>
  <c r="D53" i="4"/>
  <c r="E64" i="4"/>
  <c r="D64" i="4"/>
  <c r="D48" i="4"/>
  <c r="E48" i="4"/>
  <c r="E35" i="3"/>
  <c r="D35" i="3"/>
  <c r="E51" i="3"/>
  <c r="D51" i="3"/>
  <c r="D19" i="3"/>
  <c r="E19" i="3"/>
  <c r="E18" i="3"/>
  <c r="D18" i="3"/>
  <c r="E47" i="3"/>
  <c r="D47" i="3"/>
  <c r="D14" i="3"/>
  <c r="E14" i="3"/>
  <c r="D52" i="3"/>
  <c r="E52" i="3"/>
  <c r="D18" i="4"/>
  <c r="E18" i="4"/>
  <c r="E34" i="4"/>
  <c r="D34" i="4"/>
  <c r="E49" i="4"/>
  <c r="D49" i="4"/>
  <c r="E68" i="4"/>
  <c r="D68" i="4"/>
  <c r="E51" i="4"/>
  <c r="D51" i="4"/>
  <c r="E33" i="4"/>
  <c r="D33" i="4"/>
  <c r="D52" i="4"/>
  <c r="E52" i="4"/>
  <c r="E30" i="4"/>
  <c r="D30" i="4"/>
  <c r="E36" i="3"/>
  <c r="D36" i="3"/>
  <c r="E48" i="3"/>
  <c r="D48" i="3"/>
  <c r="D15" i="3"/>
  <c r="E15" i="3"/>
  <c r="E13" i="3"/>
  <c r="D13" i="3"/>
  <c r="D70" i="3"/>
  <c r="E70" i="3"/>
  <c r="D50" i="3"/>
  <c r="E50" i="3"/>
  <c r="E34" i="3"/>
  <c r="D34" i="3"/>
  <c r="D69" i="3"/>
  <c r="E69" i="3"/>
  <c r="E13" i="4"/>
  <c r="D13" i="4"/>
  <c r="D69" i="4"/>
  <c r="E69" i="4"/>
  <c r="E66" i="4"/>
  <c r="D66" i="4"/>
  <c r="E36" i="4"/>
  <c r="D36" i="4"/>
  <c r="E16" i="4"/>
  <c r="D16" i="4"/>
  <c r="D31" i="4"/>
  <c r="E31" i="4"/>
  <c r="E19" i="4"/>
  <c r="D19" i="4"/>
  <c r="D35" i="4"/>
  <c r="E35" i="4"/>
  <c r="I19" i="3"/>
  <c r="V33" i="3"/>
  <c r="AO33" i="3"/>
  <c r="BF50" i="3"/>
  <c r="J33" i="3"/>
  <c r="AS33" i="3"/>
  <c r="Z33" i="3"/>
  <c r="Z65" i="3"/>
  <c r="J65" i="3"/>
  <c r="AO65" i="3"/>
  <c r="V65" i="3"/>
  <c r="AS65" i="3"/>
  <c r="BF82" i="3"/>
  <c r="BF33" i="3"/>
  <c r="V16" i="3"/>
  <c r="AS16" i="3"/>
  <c r="J16" i="3"/>
  <c r="AO16" i="3"/>
  <c r="Z16" i="3"/>
  <c r="AO49" i="3"/>
  <c r="Z49" i="3"/>
  <c r="J49" i="3"/>
  <c r="BF66" i="3"/>
  <c r="AS49" i="3"/>
  <c r="V49" i="3"/>
  <c r="V17" i="4"/>
  <c r="J17" i="4"/>
  <c r="Z17" i="4"/>
  <c r="AS17" i="4"/>
  <c r="BF34" i="4"/>
  <c r="AO17" i="4"/>
  <c r="BF49" i="4"/>
  <c r="J32" i="4"/>
  <c r="AS32" i="4"/>
  <c r="Z32" i="4"/>
  <c r="V32" i="4"/>
  <c r="AO32" i="4"/>
  <c r="AO14" i="4"/>
  <c r="Z14" i="4"/>
  <c r="BF31" i="4"/>
  <c r="AS14" i="4"/>
  <c r="V14" i="4"/>
  <c r="J14" i="4"/>
  <c r="AO67" i="4"/>
  <c r="J67" i="4"/>
  <c r="BF84" i="4"/>
  <c r="V67" i="4"/>
  <c r="AS67" i="4"/>
  <c r="Z67" i="4"/>
  <c r="V53" i="4"/>
  <c r="AS53" i="4"/>
  <c r="J53" i="4"/>
  <c r="Z53" i="4"/>
  <c r="AO53" i="4"/>
  <c r="BF70" i="4"/>
  <c r="V64" i="4"/>
  <c r="J64" i="4"/>
  <c r="BF81" i="4"/>
  <c r="AO64" i="4"/>
  <c r="AS64" i="4"/>
  <c r="Z64" i="4"/>
  <c r="BF65" i="4"/>
  <c r="AO48" i="4"/>
  <c r="V48" i="4"/>
  <c r="Z48" i="4"/>
  <c r="J48" i="4"/>
  <c r="AS48" i="4"/>
  <c r="K64" i="4"/>
  <c r="K47" i="4"/>
  <c r="K30" i="4"/>
  <c r="K81" i="4"/>
  <c r="K14" i="4"/>
  <c r="AO67" i="3"/>
  <c r="V67" i="3"/>
  <c r="BF84" i="3"/>
  <c r="Z67" i="3"/>
  <c r="AS67" i="3"/>
  <c r="J67" i="3"/>
  <c r="AO102" i="3"/>
  <c r="V102" i="3"/>
  <c r="J102" i="3"/>
  <c r="AS102" i="3"/>
  <c r="Z102" i="3"/>
  <c r="AS104" i="3"/>
  <c r="Z104" i="3"/>
  <c r="AO104" i="3"/>
  <c r="J104" i="3"/>
  <c r="V104" i="3"/>
  <c r="Z81" i="3"/>
  <c r="AS81" i="3"/>
  <c r="AO81" i="3"/>
  <c r="J81" i="3"/>
  <c r="V81" i="3"/>
  <c r="J17" i="3"/>
  <c r="AS17" i="3"/>
  <c r="Z17" i="3"/>
  <c r="V17" i="3"/>
  <c r="AO17" i="3"/>
  <c r="BF34" i="3"/>
  <c r="J31" i="3"/>
  <c r="AS31" i="3"/>
  <c r="V31" i="3"/>
  <c r="BF48" i="3"/>
  <c r="Z31" i="3"/>
  <c r="AO31" i="3"/>
  <c r="AO100" i="3"/>
  <c r="J100" i="3"/>
  <c r="V100" i="3"/>
  <c r="AS100" i="3"/>
  <c r="Z100" i="3"/>
  <c r="AO84" i="3"/>
  <c r="Z84" i="3"/>
  <c r="V84" i="3"/>
  <c r="AS84" i="3"/>
  <c r="J84" i="3"/>
  <c r="AO30" i="3"/>
  <c r="Z30" i="3"/>
  <c r="AS30" i="3"/>
  <c r="V30" i="3"/>
  <c r="J30" i="3"/>
  <c r="BF47" i="3"/>
  <c r="BF35" i="4"/>
  <c r="Z18" i="4"/>
  <c r="V18" i="4"/>
  <c r="AS18" i="4"/>
  <c r="AO18" i="4"/>
  <c r="J18" i="4"/>
  <c r="Z34" i="4"/>
  <c r="J34" i="4"/>
  <c r="V34" i="4"/>
  <c r="AO34" i="4"/>
  <c r="BF51" i="4"/>
  <c r="AS34" i="4"/>
  <c r="Z84" i="4"/>
  <c r="J84" i="4"/>
  <c r="AO84" i="4"/>
  <c r="V84" i="4"/>
  <c r="AS84" i="4"/>
  <c r="AO49" i="4"/>
  <c r="J49" i="4"/>
  <c r="BF66" i="4"/>
  <c r="AS49" i="4"/>
  <c r="V49" i="4"/>
  <c r="Z49" i="4"/>
  <c r="Z68" i="4"/>
  <c r="V68" i="4"/>
  <c r="AS68" i="4"/>
  <c r="BF85" i="4"/>
  <c r="AO68" i="4"/>
  <c r="J68" i="4"/>
  <c r="AO51" i="4"/>
  <c r="V51" i="4"/>
  <c r="Z51" i="4"/>
  <c r="J51" i="4"/>
  <c r="BF68" i="4"/>
  <c r="AS51" i="4"/>
  <c r="AO86" i="4"/>
  <c r="AS86" i="4"/>
  <c r="Z86" i="4"/>
  <c r="J86" i="4"/>
  <c r="V86" i="4"/>
  <c r="V33" i="4"/>
  <c r="J33" i="4"/>
  <c r="Z33" i="4"/>
  <c r="AO33" i="4"/>
  <c r="AS33" i="4"/>
  <c r="BF50" i="4"/>
  <c r="AS52" i="4"/>
  <c r="AO52" i="4"/>
  <c r="J52" i="4"/>
  <c r="Z52" i="4"/>
  <c r="V52" i="4"/>
  <c r="BF69" i="4"/>
  <c r="AO30" i="4"/>
  <c r="V30" i="4"/>
  <c r="BF47" i="4"/>
  <c r="J30" i="4"/>
  <c r="Z30" i="4"/>
  <c r="AS30" i="4"/>
  <c r="AS64" i="3"/>
  <c r="J64" i="3"/>
  <c r="AO64" i="3"/>
  <c r="Z64" i="3"/>
  <c r="BF81" i="3"/>
  <c r="V64" i="3"/>
  <c r="BF70" i="3"/>
  <c r="Z53" i="3"/>
  <c r="J53" i="3"/>
  <c r="V53" i="3"/>
  <c r="AS53" i="3"/>
  <c r="AO53" i="3"/>
  <c r="J32" i="3"/>
  <c r="V32" i="3"/>
  <c r="AS32" i="3"/>
  <c r="BF49" i="3"/>
  <c r="AO32" i="3"/>
  <c r="Z32" i="3"/>
  <c r="Z15" i="4"/>
  <c r="AO15" i="4"/>
  <c r="V15" i="4"/>
  <c r="AS15" i="4"/>
  <c r="BF32" i="4"/>
  <c r="J15" i="4"/>
  <c r="AO35" i="3"/>
  <c r="BF52" i="3"/>
  <c r="AS35" i="3"/>
  <c r="V35" i="3"/>
  <c r="J35" i="3"/>
  <c r="Z35" i="3"/>
  <c r="AO51" i="3"/>
  <c r="V51" i="3"/>
  <c r="Z51" i="3"/>
  <c r="BF68" i="3"/>
  <c r="AS51" i="3"/>
  <c r="J51" i="3"/>
  <c r="V99" i="3"/>
  <c r="J99" i="3"/>
  <c r="AS99" i="3"/>
  <c r="Z99" i="3"/>
  <c r="AO99" i="3"/>
  <c r="AO19" i="3"/>
  <c r="AS19" i="3"/>
  <c r="Z19" i="3"/>
  <c r="J19" i="3"/>
  <c r="V19" i="3"/>
  <c r="BF36" i="3"/>
  <c r="AS101" i="3"/>
  <c r="AO101" i="3"/>
  <c r="J101" i="3"/>
  <c r="Z101" i="3"/>
  <c r="V101" i="3"/>
  <c r="AO18" i="3"/>
  <c r="V18" i="3"/>
  <c r="Z18" i="3"/>
  <c r="BF35" i="3"/>
  <c r="J18" i="3"/>
  <c r="AS18" i="3"/>
  <c r="Z47" i="3"/>
  <c r="BF64" i="3"/>
  <c r="V47" i="3"/>
  <c r="AS47" i="3"/>
  <c r="J47" i="3"/>
  <c r="AO47" i="3"/>
  <c r="AS83" i="3"/>
  <c r="V83" i="3"/>
  <c r="AO83" i="3"/>
  <c r="Z83" i="3"/>
  <c r="J83" i="3"/>
  <c r="Z14" i="3"/>
  <c r="AS14" i="3"/>
  <c r="V14" i="3"/>
  <c r="AO14" i="3"/>
  <c r="BF31" i="3"/>
  <c r="J14" i="3"/>
  <c r="AO98" i="3"/>
  <c r="AS98" i="3"/>
  <c r="V98" i="3"/>
  <c r="J98" i="3"/>
  <c r="Z98" i="3"/>
  <c r="J52" i="3"/>
  <c r="V52" i="3"/>
  <c r="AS52" i="3"/>
  <c r="BF69" i="3"/>
  <c r="AO52" i="3"/>
  <c r="Z52" i="3"/>
  <c r="AO13" i="4"/>
  <c r="BF30" i="4"/>
  <c r="Z13" i="4"/>
  <c r="J13" i="4"/>
  <c r="AS13" i="4"/>
  <c r="V13" i="4"/>
  <c r="AO69" i="4"/>
  <c r="V69" i="4"/>
  <c r="BF86" i="4"/>
  <c r="AS69" i="4"/>
  <c r="Z69" i="4"/>
  <c r="J69" i="4"/>
  <c r="Z85" i="4"/>
  <c r="AS85" i="4"/>
  <c r="J85" i="4"/>
  <c r="V85" i="4"/>
  <c r="AO85" i="4"/>
  <c r="V66" i="4"/>
  <c r="AO66" i="4"/>
  <c r="BF83" i="4"/>
  <c r="J66" i="4"/>
  <c r="AS66" i="4"/>
  <c r="Z66" i="4"/>
  <c r="J36" i="4"/>
  <c r="V36" i="4"/>
  <c r="AS36" i="4"/>
  <c r="AO36" i="4"/>
  <c r="Z36" i="4"/>
  <c r="BF53" i="4"/>
  <c r="BF33" i="4"/>
  <c r="Z16" i="4"/>
  <c r="V16" i="4"/>
  <c r="AO16" i="4"/>
  <c r="J16" i="4"/>
  <c r="AS16" i="4"/>
  <c r="J31" i="4"/>
  <c r="AO31" i="4"/>
  <c r="Z31" i="4"/>
  <c r="V31" i="4"/>
  <c r="BF48" i="4"/>
  <c r="AS31" i="4"/>
  <c r="V19" i="4"/>
  <c r="AO19" i="4"/>
  <c r="Z19" i="4"/>
  <c r="BF36" i="4"/>
  <c r="AS19" i="4"/>
  <c r="J19" i="4"/>
  <c r="AO35" i="4"/>
  <c r="J35" i="4"/>
  <c r="AS35" i="4"/>
  <c r="V35" i="4"/>
  <c r="Z35" i="4"/>
  <c r="BF52" i="4"/>
  <c r="AS85" i="3"/>
  <c r="J85" i="3"/>
  <c r="AO85" i="3"/>
  <c r="V85" i="3"/>
  <c r="Z85" i="3"/>
  <c r="BF85" i="3"/>
  <c r="Z68" i="3"/>
  <c r="V68" i="3"/>
  <c r="AS68" i="3"/>
  <c r="J68" i="3"/>
  <c r="AO68" i="3"/>
  <c r="AO82" i="3"/>
  <c r="AS82" i="3"/>
  <c r="V82" i="3"/>
  <c r="Z82" i="3"/>
  <c r="J82" i="3"/>
  <c r="AS66" i="3"/>
  <c r="V66" i="3"/>
  <c r="Z66" i="3"/>
  <c r="J66" i="3"/>
  <c r="BF83" i="3"/>
  <c r="AO66" i="3"/>
  <c r="V86" i="3"/>
  <c r="J86" i="3"/>
  <c r="Z86" i="3"/>
  <c r="AO86" i="3"/>
  <c r="AS86" i="3"/>
  <c r="J87" i="3"/>
  <c r="Z87" i="3"/>
  <c r="AO87" i="3"/>
  <c r="AS87" i="3"/>
  <c r="V87" i="3"/>
  <c r="BF53" i="3"/>
  <c r="AO36" i="3"/>
  <c r="Z36" i="3"/>
  <c r="AS36" i="3"/>
  <c r="V36" i="3"/>
  <c r="J36" i="3"/>
  <c r="AO48" i="3"/>
  <c r="V48" i="3"/>
  <c r="AS48" i="3"/>
  <c r="J48" i="3"/>
  <c r="Z48" i="3"/>
  <c r="BF65" i="3"/>
  <c r="J103" i="3"/>
  <c r="AO103" i="3"/>
  <c r="AS103" i="3"/>
  <c r="V103" i="3"/>
  <c r="Z103" i="3"/>
  <c r="Z15" i="3"/>
  <c r="AS15" i="3"/>
  <c r="J15" i="3"/>
  <c r="V15" i="3"/>
  <c r="AO15" i="3"/>
  <c r="BF32" i="3"/>
  <c r="AO13" i="3"/>
  <c r="AS13" i="3"/>
  <c r="V13" i="3"/>
  <c r="BF30" i="3"/>
  <c r="J13" i="3"/>
  <c r="Z13" i="3"/>
  <c r="J70" i="3"/>
  <c r="AO70" i="3"/>
  <c r="BF87" i="3"/>
  <c r="Z70" i="3"/>
  <c r="V70" i="3"/>
  <c r="AS70" i="3"/>
  <c r="V50" i="3"/>
  <c r="Z50" i="3"/>
  <c r="J50" i="3"/>
  <c r="BF67" i="3"/>
  <c r="AO50" i="3"/>
  <c r="AS50" i="3"/>
  <c r="J34" i="3"/>
  <c r="AS34" i="3"/>
  <c r="Z34" i="3"/>
  <c r="V34" i="3"/>
  <c r="BF51" i="3"/>
  <c r="AO34" i="3"/>
  <c r="Z69" i="3"/>
  <c r="V69" i="3"/>
  <c r="AS69" i="3"/>
  <c r="J69" i="3"/>
  <c r="BF86" i="3"/>
  <c r="AO69" i="3"/>
  <c r="Z83" i="4"/>
  <c r="J83" i="4"/>
  <c r="AO83" i="4"/>
  <c r="AS83" i="4"/>
  <c r="V83" i="4"/>
  <c r="AO81" i="4"/>
  <c r="V81" i="4"/>
  <c r="J81" i="4"/>
  <c r="Z81" i="4"/>
  <c r="AS81" i="4"/>
  <c r="J87" i="4"/>
  <c r="AS87" i="4"/>
  <c r="AO87" i="4"/>
  <c r="Z87" i="4"/>
  <c r="V87" i="4"/>
  <c r="V47" i="4"/>
  <c r="AO47" i="4"/>
  <c r="Z47" i="4"/>
  <c r="J47" i="4"/>
  <c r="BF64" i="4"/>
  <c r="AS47" i="4"/>
  <c r="AO70" i="4"/>
  <c r="Z70" i="4"/>
  <c r="BF87" i="4"/>
  <c r="AS70" i="4"/>
  <c r="J70" i="4"/>
  <c r="V70" i="4"/>
  <c r="V82" i="4"/>
  <c r="AS82" i="4"/>
  <c r="Z82" i="4"/>
  <c r="J82" i="4"/>
  <c r="AO82" i="4"/>
  <c r="BF67" i="4"/>
  <c r="AS50" i="4"/>
  <c r="AO50" i="4"/>
  <c r="V50" i="4"/>
  <c r="Z50" i="4"/>
  <c r="J50" i="4"/>
  <c r="V65" i="4"/>
  <c r="BF82" i="4"/>
  <c r="AS65" i="4"/>
  <c r="AO65" i="4"/>
  <c r="J65" i="4"/>
  <c r="Z65" i="4"/>
  <c r="K14" i="3"/>
  <c r="K30" i="3"/>
  <c r="K98" i="3" s="1"/>
  <c r="K81" i="3"/>
  <c r="K64" i="3"/>
  <c r="K47" i="3"/>
  <c r="G12" i="4" l="1"/>
  <c r="H12" i="4"/>
  <c r="H36" i="4"/>
  <c r="I66" i="4"/>
  <c r="I33" i="4"/>
  <c r="I50" i="3"/>
  <c r="H48" i="4"/>
  <c r="H67" i="4"/>
  <c r="H14" i="4"/>
  <c r="I17" i="4"/>
  <c r="H52" i="3"/>
  <c r="I35" i="3"/>
  <c r="I50" i="4"/>
  <c r="I67" i="3"/>
  <c r="H33" i="3"/>
  <c r="H16" i="3"/>
  <c r="H47" i="3"/>
  <c r="H46" i="3"/>
  <c r="E55" i="3"/>
  <c r="H49" i="3"/>
  <c r="I66" i="3"/>
  <c r="H53" i="3"/>
  <c r="H64" i="3"/>
  <c r="E72" i="3"/>
  <c r="H63" i="3"/>
  <c r="H68" i="4"/>
  <c r="H49" i="4"/>
  <c r="I69" i="3"/>
  <c r="I34" i="3"/>
  <c r="H13" i="3"/>
  <c r="H12" i="3"/>
  <c r="E21" i="3"/>
  <c r="G29" i="3"/>
  <c r="D38" i="3"/>
  <c r="H53" i="4"/>
  <c r="H32" i="4"/>
  <c r="I18" i="3"/>
  <c r="H65" i="4"/>
  <c r="H31" i="3"/>
  <c r="I31" i="4"/>
  <c r="I36" i="4"/>
  <c r="I13" i="4"/>
  <c r="F21" i="4"/>
  <c r="I12" i="4"/>
  <c r="I16" i="3"/>
  <c r="I65" i="3"/>
  <c r="I33" i="3"/>
  <c r="I30" i="4"/>
  <c r="I29" i="4"/>
  <c r="F38" i="4"/>
  <c r="H51" i="4"/>
  <c r="I49" i="4"/>
  <c r="H17" i="3"/>
  <c r="I48" i="4"/>
  <c r="I64" i="4"/>
  <c r="I63" i="4"/>
  <c r="F72" i="4"/>
  <c r="I53" i="4"/>
  <c r="I14" i="4"/>
  <c r="H15" i="4"/>
  <c r="I32" i="4"/>
  <c r="I52" i="3"/>
  <c r="H14" i="3"/>
  <c r="G46" i="3"/>
  <c r="D55" i="3"/>
  <c r="I51" i="3"/>
  <c r="H35" i="3"/>
  <c r="H50" i="4"/>
  <c r="H70" i="4"/>
  <c r="G46" i="4"/>
  <c r="D55" i="4"/>
  <c r="I16" i="4"/>
  <c r="D21" i="4"/>
  <c r="H32" i="3"/>
  <c r="H68" i="3"/>
  <c r="G63" i="3"/>
  <c r="D72" i="3"/>
  <c r="G29" i="4"/>
  <c r="D38" i="4"/>
  <c r="I51" i="4"/>
  <c r="I34" i="4"/>
  <c r="H69" i="3"/>
  <c r="H70" i="3"/>
  <c r="I13" i="3"/>
  <c r="I12" i="3"/>
  <c r="F21" i="3"/>
  <c r="H30" i="3"/>
  <c r="H29" i="3"/>
  <c r="E38" i="3"/>
  <c r="H47" i="4"/>
  <c r="E55" i="4"/>
  <c r="H46" i="4"/>
  <c r="I19" i="4"/>
  <c r="H13" i="4"/>
  <c r="E21" i="4"/>
  <c r="I15" i="3"/>
  <c r="H30" i="4"/>
  <c r="H29" i="4"/>
  <c r="E38" i="4"/>
  <c r="H36" i="3"/>
  <c r="H64" i="4"/>
  <c r="E72" i="4"/>
  <c r="H63" i="4"/>
  <c r="I67" i="4"/>
  <c r="I47" i="3"/>
  <c r="I46" i="3"/>
  <c r="F55" i="3"/>
  <c r="H51" i="3"/>
  <c r="I47" i="4"/>
  <c r="F55" i="4"/>
  <c r="I46" i="4"/>
  <c r="H35" i="4"/>
  <c r="H16" i="4"/>
  <c r="I69" i="4"/>
  <c r="I49" i="3"/>
  <c r="I53" i="3"/>
  <c r="I64" i="3"/>
  <c r="I63" i="3"/>
  <c r="F72" i="3"/>
  <c r="I48" i="3"/>
  <c r="H52" i="4"/>
  <c r="I68" i="4"/>
  <c r="I18" i="4"/>
  <c r="I36" i="3"/>
  <c r="G63" i="4"/>
  <c r="D72" i="4"/>
  <c r="I15" i="4"/>
  <c r="H17" i="4"/>
  <c r="I14" i="3"/>
  <c r="H18" i="3"/>
  <c r="H19" i="3"/>
  <c r="I65" i="4"/>
  <c r="I70" i="4"/>
  <c r="I31" i="3"/>
  <c r="H67" i="3"/>
  <c r="I35" i="4"/>
  <c r="H19" i="4"/>
  <c r="H31" i="4"/>
  <c r="H66" i="4"/>
  <c r="H69" i="4"/>
  <c r="H66" i="3"/>
  <c r="I32" i="3"/>
  <c r="I68" i="3"/>
  <c r="H65" i="3"/>
  <c r="H15" i="3"/>
  <c r="H48" i="3"/>
  <c r="I52" i="4"/>
  <c r="H33" i="4"/>
  <c r="H34" i="4"/>
  <c r="H18" i="4"/>
  <c r="H34" i="3"/>
  <c r="H50" i="3"/>
  <c r="I70" i="3"/>
  <c r="I30" i="3"/>
  <c r="F38" i="3"/>
  <c r="I29" i="3"/>
  <c r="I17" i="3"/>
  <c r="G47" i="4"/>
  <c r="W47" i="4"/>
  <c r="AP47" i="4" s="1"/>
  <c r="W66" i="3"/>
  <c r="AP66" i="3" s="1"/>
  <c r="G66" i="3"/>
  <c r="W53" i="4"/>
  <c r="AP53" i="4" s="1"/>
  <c r="G53" i="4"/>
  <c r="G32" i="4"/>
  <c r="W32" i="4"/>
  <c r="AP32" i="4" s="1"/>
  <c r="W65" i="4"/>
  <c r="AP65" i="4" s="1"/>
  <c r="G65" i="4"/>
  <c r="W31" i="3"/>
  <c r="AP31" i="3" s="1"/>
  <c r="G31" i="3"/>
  <c r="G35" i="4"/>
  <c r="W35" i="4"/>
  <c r="AP35" i="4" s="1"/>
  <c r="G16" i="4"/>
  <c r="W16" i="4"/>
  <c r="AP16" i="4" s="1"/>
  <c r="W68" i="3"/>
  <c r="AP68" i="3" s="1"/>
  <c r="G68" i="3"/>
  <c r="W52" i="4"/>
  <c r="AP52" i="4" s="1"/>
  <c r="G52" i="4"/>
  <c r="G34" i="4"/>
  <c r="W34" i="4"/>
  <c r="AP34" i="4" s="1"/>
  <c r="W30" i="3"/>
  <c r="AP30" i="3" s="1"/>
  <c r="G30" i="3"/>
  <c r="G13" i="4"/>
  <c r="W13" i="4"/>
  <c r="AP13" i="4" s="1"/>
  <c r="G15" i="4"/>
  <c r="W15" i="4"/>
  <c r="AP15" i="4" s="1"/>
  <c r="G17" i="4"/>
  <c r="W17" i="4"/>
  <c r="AP17" i="4" s="1"/>
  <c r="W35" i="3"/>
  <c r="AP35" i="3" s="1"/>
  <c r="G35" i="3"/>
  <c r="W70" i="4"/>
  <c r="AP70" i="4" s="1"/>
  <c r="G70" i="4"/>
  <c r="W32" i="3"/>
  <c r="AP32" i="3" s="1"/>
  <c r="G32" i="3"/>
  <c r="W69" i="3"/>
  <c r="AP69" i="3" s="1"/>
  <c r="G69" i="3"/>
  <c r="W34" i="3"/>
  <c r="AP34" i="3" s="1"/>
  <c r="G34" i="3"/>
  <c r="W70" i="3"/>
  <c r="AP70" i="3" s="1"/>
  <c r="G70" i="3"/>
  <c r="W47" i="3"/>
  <c r="AP47" i="3" s="1"/>
  <c r="G47" i="3"/>
  <c r="W67" i="3"/>
  <c r="AP67" i="3" s="1"/>
  <c r="G67" i="3"/>
  <c r="G19" i="4"/>
  <c r="W19" i="4"/>
  <c r="AP19" i="4" s="1"/>
  <c r="G31" i="4"/>
  <c r="W31" i="4"/>
  <c r="AP31" i="4" s="1"/>
  <c r="W66" i="4"/>
  <c r="AP66" i="4" s="1"/>
  <c r="G66" i="4"/>
  <c r="W69" i="4"/>
  <c r="AP69" i="4" s="1"/>
  <c r="G69" i="4"/>
  <c r="G65" i="3"/>
  <c r="W65" i="3"/>
  <c r="AP65" i="3" s="1"/>
  <c r="W64" i="3"/>
  <c r="AP64" i="3" s="1"/>
  <c r="G64" i="3"/>
  <c r="W48" i="3"/>
  <c r="AP48" i="3" s="1"/>
  <c r="G48" i="3"/>
  <c r="W30" i="4"/>
  <c r="AP30" i="4" s="1"/>
  <c r="G30" i="4"/>
  <c r="G33" i="4"/>
  <c r="W33" i="4"/>
  <c r="AP33" i="4" s="1"/>
  <c r="W68" i="4"/>
  <c r="AP68" i="4" s="1"/>
  <c r="G68" i="4"/>
  <c r="G18" i="4"/>
  <c r="W18" i="4"/>
  <c r="AP18" i="4" s="1"/>
  <c r="W50" i="3"/>
  <c r="AP50" i="3" s="1"/>
  <c r="G50" i="3"/>
  <c r="G48" i="4"/>
  <c r="W48" i="4"/>
  <c r="AP48" i="4" s="1"/>
  <c r="W64" i="4"/>
  <c r="AP64" i="4" s="1"/>
  <c r="G64" i="4"/>
  <c r="W67" i="4"/>
  <c r="AP67" i="4" s="1"/>
  <c r="G67" i="4"/>
  <c r="G14" i="4"/>
  <c r="W14" i="4"/>
  <c r="AP14" i="4" s="1"/>
  <c r="W52" i="3"/>
  <c r="AP52" i="3" s="1"/>
  <c r="G52" i="3"/>
  <c r="W51" i="3"/>
  <c r="AP51" i="3" s="1"/>
  <c r="G51" i="3"/>
  <c r="W50" i="4"/>
  <c r="AP50" i="4" s="1"/>
  <c r="G50" i="4"/>
  <c r="G36" i="4"/>
  <c r="W36" i="4"/>
  <c r="AP36" i="4" s="1"/>
  <c r="W49" i="3"/>
  <c r="AP49" i="3" s="1"/>
  <c r="G49" i="3"/>
  <c r="W53" i="3"/>
  <c r="AP53" i="3" s="1"/>
  <c r="G53" i="3"/>
  <c r="W33" i="3"/>
  <c r="AP33" i="3" s="1"/>
  <c r="G33" i="3"/>
  <c r="W51" i="4"/>
  <c r="AP51" i="4" s="1"/>
  <c r="G51" i="4"/>
  <c r="W49" i="4"/>
  <c r="AP49" i="4" s="1"/>
  <c r="G49" i="4"/>
  <c r="W36" i="3"/>
  <c r="AP36" i="3" s="1"/>
  <c r="G36" i="3"/>
  <c r="K15" i="3"/>
  <c r="K31" i="3"/>
  <c r="K99" i="3" s="1"/>
  <c r="K48" i="3"/>
  <c r="K65" i="3"/>
  <c r="K82" i="3"/>
  <c r="L113" i="10"/>
  <c r="L111" i="7"/>
  <c r="L111" i="8"/>
  <c r="L111" i="9"/>
  <c r="L116" i="9"/>
  <c r="L118" i="10"/>
  <c r="L116" i="7"/>
  <c r="L116" i="8"/>
  <c r="J89" i="4"/>
  <c r="L110" i="8"/>
  <c r="L110" i="9"/>
  <c r="L110" i="7"/>
  <c r="L112" i="10"/>
  <c r="L113" i="9"/>
  <c r="L113" i="8"/>
  <c r="L115" i="10"/>
  <c r="L113" i="7"/>
  <c r="W15" i="3"/>
  <c r="AP15" i="3" s="1"/>
  <c r="G15" i="3"/>
  <c r="L117" i="10"/>
  <c r="L115" i="7"/>
  <c r="L115" i="9"/>
  <c r="L115" i="8"/>
  <c r="W18" i="3"/>
  <c r="AP18" i="3" s="1"/>
  <c r="G18" i="3"/>
  <c r="W19" i="3"/>
  <c r="AP19" i="3" s="1"/>
  <c r="G19" i="3"/>
  <c r="W13" i="3"/>
  <c r="AP13" i="3" s="1"/>
  <c r="G13" i="3"/>
  <c r="D21" i="3"/>
  <c r="L112" i="7"/>
  <c r="L112" i="9"/>
  <c r="L114" i="10"/>
  <c r="L112" i="8"/>
  <c r="L114" i="7"/>
  <c r="L114" i="8"/>
  <c r="L114" i="9"/>
  <c r="L116" i="10"/>
  <c r="W17" i="3"/>
  <c r="AP17" i="3" s="1"/>
  <c r="G17" i="3"/>
  <c r="K15" i="4"/>
  <c r="K65" i="4"/>
  <c r="K31" i="4"/>
  <c r="K82" i="4"/>
  <c r="K48" i="4"/>
  <c r="G16" i="3"/>
  <c r="W16" i="3"/>
  <c r="AP16" i="3" s="1"/>
  <c r="G12" i="3"/>
  <c r="W14" i="3"/>
  <c r="AP14" i="3" s="1"/>
  <c r="G14" i="3"/>
  <c r="R53" i="4" l="1"/>
  <c r="R19" i="3"/>
  <c r="S19" i="3" s="1"/>
  <c r="R17" i="3"/>
  <c r="L15" i="5" s="1"/>
  <c r="R14" i="3"/>
  <c r="S14" i="3" s="1"/>
  <c r="R30" i="4"/>
  <c r="L44" i="6" s="1"/>
  <c r="R17" i="4"/>
  <c r="L48" i="5" s="1"/>
  <c r="R65" i="3"/>
  <c r="S65" i="3" s="1"/>
  <c r="R15" i="3"/>
  <c r="L13" i="5" s="1"/>
  <c r="R12" i="3"/>
  <c r="S12" i="3" s="1"/>
  <c r="R16" i="3"/>
  <c r="S16" i="3" s="1"/>
  <c r="R18" i="3"/>
  <c r="S18" i="3" s="1"/>
  <c r="O65" i="3"/>
  <c r="P65" i="3" s="1"/>
  <c r="L65" i="3"/>
  <c r="M65" i="3" s="1"/>
  <c r="O70" i="4"/>
  <c r="P70" i="4" s="1"/>
  <c r="O34" i="3"/>
  <c r="P34" i="3" s="1"/>
  <c r="O48" i="4"/>
  <c r="G45" i="7" s="1"/>
  <c r="R51" i="4"/>
  <c r="L48" i="7" s="1"/>
  <c r="L46" i="3"/>
  <c r="M46" i="3" s="1"/>
  <c r="R46" i="4"/>
  <c r="S46" i="4" s="1"/>
  <c r="O63" i="4"/>
  <c r="P63" i="4" s="1"/>
  <c r="O67" i="4"/>
  <c r="G47" i="8" s="1"/>
  <c r="O68" i="4"/>
  <c r="G48" i="8" s="1"/>
  <c r="O66" i="4"/>
  <c r="O64" i="4"/>
  <c r="P64" i="4" s="1"/>
  <c r="L64" i="4"/>
  <c r="M64" i="4" s="1"/>
  <c r="R64" i="4"/>
  <c r="L44" i="8" s="1"/>
  <c r="L52" i="4"/>
  <c r="C49" i="7" s="1"/>
  <c r="L48" i="4"/>
  <c r="M48" i="4" s="1"/>
  <c r="O52" i="4"/>
  <c r="G49" i="7" s="1"/>
  <c r="R50" i="4"/>
  <c r="L47" i="7" s="1"/>
  <c r="R52" i="4"/>
  <c r="L49" i="7" s="1"/>
  <c r="O36" i="4"/>
  <c r="G50" i="6" s="1"/>
  <c r="L34" i="4"/>
  <c r="M34" i="4" s="1"/>
  <c r="L33" i="4"/>
  <c r="C47" i="6" s="1"/>
  <c r="O18" i="4"/>
  <c r="P18" i="4" s="1"/>
  <c r="R15" i="4"/>
  <c r="S15" i="4" s="1"/>
  <c r="L19" i="4"/>
  <c r="M19" i="4" s="1"/>
  <c r="L18" i="4"/>
  <c r="M18" i="4" s="1"/>
  <c r="L16" i="4"/>
  <c r="M16" i="4" s="1"/>
  <c r="L63" i="3"/>
  <c r="M63" i="3" s="1"/>
  <c r="L69" i="3"/>
  <c r="C16" i="8" s="1"/>
  <c r="L67" i="3"/>
  <c r="C14" i="8" s="1"/>
  <c r="L66" i="3"/>
  <c r="M66" i="3" s="1"/>
  <c r="R70" i="3"/>
  <c r="L17" i="8" s="1"/>
  <c r="R69" i="3"/>
  <c r="S69" i="3" s="1"/>
  <c r="O64" i="3"/>
  <c r="P64" i="3" s="1"/>
  <c r="O46" i="3"/>
  <c r="P46" i="3" s="1"/>
  <c r="O51" i="3"/>
  <c r="G15" i="7" s="1"/>
  <c r="R50" i="3"/>
  <c r="S50" i="3" s="1"/>
  <c r="R32" i="3"/>
  <c r="L13" i="6" s="1"/>
  <c r="L32" i="3"/>
  <c r="M32" i="3" s="1"/>
  <c r="L30" i="3"/>
  <c r="M30" i="3" s="1"/>
  <c r="R34" i="3"/>
  <c r="S34" i="3" s="1"/>
  <c r="O30" i="3"/>
  <c r="G11" i="6" s="1"/>
  <c r="R33" i="3"/>
  <c r="L14" i="6" s="1"/>
  <c r="O16" i="3"/>
  <c r="G14" i="5" s="1"/>
  <c r="O14" i="3"/>
  <c r="G12" i="5" s="1"/>
  <c r="O30" i="4"/>
  <c r="G44" i="6" s="1"/>
  <c r="R13" i="4"/>
  <c r="L44" i="5" s="1"/>
  <c r="O13" i="4"/>
  <c r="G44" i="5" s="1"/>
  <c r="R36" i="3"/>
  <c r="S36" i="3" s="1"/>
  <c r="L46" i="4"/>
  <c r="M46" i="4" s="1"/>
  <c r="L35" i="4"/>
  <c r="M35" i="4" s="1"/>
  <c r="O46" i="4"/>
  <c r="G43" i="7" s="1"/>
  <c r="R69" i="4"/>
  <c r="S69" i="4" s="1"/>
  <c r="L36" i="4"/>
  <c r="C50" i="6" s="1"/>
  <c r="L70" i="3"/>
  <c r="M70" i="3" s="1"/>
  <c r="L70" i="4"/>
  <c r="M70" i="4" s="1"/>
  <c r="L36" i="3"/>
  <c r="C17" i="6" s="1"/>
  <c r="L51" i="4"/>
  <c r="M51" i="4" s="1"/>
  <c r="L53" i="3"/>
  <c r="M53" i="3" s="1"/>
  <c r="L48" i="3"/>
  <c r="C12" i="7" s="1"/>
  <c r="L66" i="4"/>
  <c r="C46" i="8" s="1"/>
  <c r="L13" i="4"/>
  <c r="C44" i="5" s="1"/>
  <c r="L53" i="4"/>
  <c r="C50" i="7" s="1"/>
  <c r="R30" i="3"/>
  <c r="L11" i="6" s="1"/>
  <c r="O47" i="3"/>
  <c r="P47" i="3" s="1"/>
  <c r="O31" i="4"/>
  <c r="P31" i="4" s="1"/>
  <c r="R31" i="3"/>
  <c r="S31" i="3" s="1"/>
  <c r="R68" i="4"/>
  <c r="L48" i="8" s="1"/>
  <c r="I72" i="3"/>
  <c r="I55" i="3"/>
  <c r="O33" i="4"/>
  <c r="G47" i="6" s="1"/>
  <c r="O70" i="3"/>
  <c r="G17" i="8" s="1"/>
  <c r="O68" i="3"/>
  <c r="P68" i="3" s="1"/>
  <c r="R16" i="4"/>
  <c r="O50" i="4"/>
  <c r="G47" i="7" s="1"/>
  <c r="G55" i="3"/>
  <c r="O15" i="4"/>
  <c r="G46" i="5" s="1"/>
  <c r="R67" i="4"/>
  <c r="S67" i="4" s="1"/>
  <c r="R49" i="4"/>
  <c r="L46" i="7" s="1"/>
  <c r="R34" i="4"/>
  <c r="L48" i="6" s="1"/>
  <c r="R31" i="4"/>
  <c r="S31" i="4" s="1"/>
  <c r="O32" i="4"/>
  <c r="P32" i="4" s="1"/>
  <c r="L34" i="3"/>
  <c r="M34" i="3" s="1"/>
  <c r="O34" i="4"/>
  <c r="G48" i="6" s="1"/>
  <c r="O66" i="3"/>
  <c r="P66" i="3" s="1"/>
  <c r="R70" i="4"/>
  <c r="L50" i="8" s="1"/>
  <c r="R47" i="3"/>
  <c r="S47" i="3" s="1"/>
  <c r="O69" i="3"/>
  <c r="P69" i="3" s="1"/>
  <c r="R14" i="4"/>
  <c r="L45" i="5" s="1"/>
  <c r="O51" i="4"/>
  <c r="P51" i="4" s="1"/>
  <c r="O15" i="3"/>
  <c r="G13" i="5" s="1"/>
  <c r="O35" i="3"/>
  <c r="P35" i="3" s="1"/>
  <c r="O18" i="3"/>
  <c r="P18" i="3" s="1"/>
  <c r="O32" i="3"/>
  <c r="P32" i="3" s="1"/>
  <c r="O31" i="3"/>
  <c r="P31" i="3" s="1"/>
  <c r="R19" i="4"/>
  <c r="L50" i="5" s="1"/>
  <c r="L35" i="3"/>
  <c r="C16" i="6" s="1"/>
  <c r="O65" i="4"/>
  <c r="G45" i="8" s="1"/>
  <c r="L32" i="4"/>
  <c r="C46" i="6" s="1"/>
  <c r="R46" i="3"/>
  <c r="S46" i="3" s="1"/>
  <c r="H21" i="4"/>
  <c r="O12" i="4"/>
  <c r="O36" i="3"/>
  <c r="G17" i="6" s="1"/>
  <c r="O47" i="4"/>
  <c r="P47" i="4" s="1"/>
  <c r="O33" i="3"/>
  <c r="G14" i="6" s="1"/>
  <c r="O16" i="4"/>
  <c r="P16" i="4" s="1"/>
  <c r="R64" i="3"/>
  <c r="L11" i="8" s="1"/>
  <c r="R35" i="3"/>
  <c r="S35" i="3" s="1"/>
  <c r="L49" i="4"/>
  <c r="C46" i="7" s="1"/>
  <c r="O19" i="4"/>
  <c r="P19" i="4" s="1"/>
  <c r="L47" i="4"/>
  <c r="M47" i="4" s="1"/>
  <c r="G72" i="4"/>
  <c r="H21" i="3"/>
  <c r="O12" i="3"/>
  <c r="O49" i="4"/>
  <c r="L12" i="4"/>
  <c r="M12" i="4" s="1"/>
  <c r="L15" i="4"/>
  <c r="M15" i="4" s="1"/>
  <c r="O14" i="4"/>
  <c r="P14" i="4" s="1"/>
  <c r="L17" i="4"/>
  <c r="M17" i="4" s="1"/>
  <c r="R68" i="3"/>
  <c r="L15" i="8" s="1"/>
  <c r="O53" i="3"/>
  <c r="P53" i="3" s="1"/>
  <c r="O19" i="3"/>
  <c r="P19" i="3" s="1"/>
  <c r="L31" i="3"/>
  <c r="M31" i="3" s="1"/>
  <c r="O48" i="3"/>
  <c r="P48" i="3" s="1"/>
  <c r="L14" i="4"/>
  <c r="C45" i="5" s="1"/>
  <c r="R35" i="4"/>
  <c r="S35" i="4" s="1"/>
  <c r="R33" i="4"/>
  <c r="L47" i="6" s="1"/>
  <c r="O63" i="3"/>
  <c r="G10" i="8" s="1"/>
  <c r="L65" i="4"/>
  <c r="C45" i="8" s="1"/>
  <c r="L67" i="4"/>
  <c r="C47" i="8" s="1"/>
  <c r="L63" i="4"/>
  <c r="C43" i="8" s="1"/>
  <c r="R67" i="3"/>
  <c r="L14" i="8" s="1"/>
  <c r="O69" i="4"/>
  <c r="P69" i="4" s="1"/>
  <c r="I38" i="3"/>
  <c r="R48" i="3"/>
  <c r="I21" i="3"/>
  <c r="G55" i="4"/>
  <c r="H55" i="3"/>
  <c r="H38" i="4"/>
  <c r="O29" i="4"/>
  <c r="I72" i="4"/>
  <c r="R63" i="4"/>
  <c r="I21" i="4"/>
  <c r="O49" i="3"/>
  <c r="O17" i="4"/>
  <c r="G48" i="5" s="1"/>
  <c r="O52" i="3"/>
  <c r="P52" i="3" s="1"/>
  <c r="L51" i="3"/>
  <c r="M51" i="3" s="1"/>
  <c r="R53" i="3"/>
  <c r="S53" i="3" s="1"/>
  <c r="R49" i="3"/>
  <c r="S49" i="3" s="1"/>
  <c r="R65" i="4"/>
  <c r="L45" i="8" s="1"/>
  <c r="R32" i="4"/>
  <c r="S32" i="4" s="1"/>
  <c r="O53" i="4"/>
  <c r="G50" i="7" s="1"/>
  <c r="R47" i="4"/>
  <c r="G38" i="4"/>
  <c r="L29" i="4"/>
  <c r="R12" i="4"/>
  <c r="S12" i="4" s="1"/>
  <c r="R29" i="3"/>
  <c r="L10" i="6" s="1"/>
  <c r="R36" i="4"/>
  <c r="L50" i="6" s="1"/>
  <c r="R52" i="3"/>
  <c r="S52" i="3" s="1"/>
  <c r="O50" i="3"/>
  <c r="G14" i="7" s="1"/>
  <c r="R18" i="4"/>
  <c r="S18" i="4" s="1"/>
  <c r="R51" i="3"/>
  <c r="S51" i="3" s="1"/>
  <c r="L49" i="3"/>
  <c r="M49" i="3" s="1"/>
  <c r="O35" i="4"/>
  <c r="G49" i="6" s="1"/>
  <c r="L31" i="4"/>
  <c r="C45" i="6" s="1"/>
  <c r="R63" i="3"/>
  <c r="L10" i="8" s="1"/>
  <c r="R66" i="4"/>
  <c r="S66" i="4" s="1"/>
  <c r="O13" i="3"/>
  <c r="P13" i="3" s="1"/>
  <c r="R48" i="4"/>
  <c r="L45" i="7" s="1"/>
  <c r="O17" i="3"/>
  <c r="P17" i="3" s="1"/>
  <c r="L33" i="3"/>
  <c r="M33" i="3" s="1"/>
  <c r="L50" i="4"/>
  <c r="C47" i="7" s="1"/>
  <c r="L52" i="3"/>
  <c r="C16" i="7" s="1"/>
  <c r="L50" i="3"/>
  <c r="C14" i="7" s="1"/>
  <c r="L68" i="4"/>
  <c r="C48" i="8" s="1"/>
  <c r="L30" i="4"/>
  <c r="M30" i="4" s="1"/>
  <c r="L64" i="3"/>
  <c r="M64" i="3" s="1"/>
  <c r="L69" i="4"/>
  <c r="C49" i="8" s="1"/>
  <c r="L47" i="3"/>
  <c r="C11" i="7" s="1"/>
  <c r="L68" i="3"/>
  <c r="M68" i="3" s="1"/>
  <c r="O67" i="3"/>
  <c r="I55" i="4"/>
  <c r="H72" i="4"/>
  <c r="H55" i="4"/>
  <c r="H38" i="3"/>
  <c r="O29" i="3"/>
  <c r="R13" i="3"/>
  <c r="G72" i="3"/>
  <c r="G21" i="4"/>
  <c r="I38" i="4"/>
  <c r="R29" i="4"/>
  <c r="G38" i="3"/>
  <c r="L29" i="3"/>
  <c r="H72" i="3"/>
  <c r="R66" i="3"/>
  <c r="C45" i="7"/>
  <c r="L14" i="3"/>
  <c r="M14" i="3" s="1"/>
  <c r="P30" i="3"/>
  <c r="S17" i="3"/>
  <c r="L18" i="3"/>
  <c r="L15" i="3"/>
  <c r="K32" i="4"/>
  <c r="K83" i="4"/>
  <c r="K49" i="4"/>
  <c r="K66" i="4"/>
  <c r="K16" i="4"/>
  <c r="L17" i="5"/>
  <c r="K32" i="3"/>
  <c r="K100" i="3" s="1"/>
  <c r="K16" i="3"/>
  <c r="K83" i="3"/>
  <c r="K66" i="3"/>
  <c r="K49" i="3"/>
  <c r="L16" i="3"/>
  <c r="L12" i="3"/>
  <c r="G21" i="3"/>
  <c r="L17" i="3"/>
  <c r="L13" i="3"/>
  <c r="L19" i="3"/>
  <c r="S53" i="4"/>
  <c r="L50" i="7"/>
  <c r="G49" i="5" l="1"/>
  <c r="L12" i="8"/>
  <c r="L43" i="7"/>
  <c r="G10" i="7"/>
  <c r="I10" i="7" s="1"/>
  <c r="S30" i="4"/>
  <c r="L14" i="5"/>
  <c r="L16" i="7"/>
  <c r="N16" i="7" s="1"/>
  <c r="S15" i="3"/>
  <c r="N13" i="5" s="1"/>
  <c r="L12" i="5"/>
  <c r="G12" i="8"/>
  <c r="G15" i="6"/>
  <c r="L10" i="5"/>
  <c r="N10" i="5" s="1"/>
  <c r="M52" i="4"/>
  <c r="D49" i="7" s="1"/>
  <c r="S52" i="4"/>
  <c r="N49" i="7" s="1"/>
  <c r="S17" i="4"/>
  <c r="N48" i="5" s="1"/>
  <c r="C12" i="8"/>
  <c r="B12" i="8" s="1"/>
  <c r="F27" i="8" s="1"/>
  <c r="C13" i="6"/>
  <c r="D13" i="6" s="1"/>
  <c r="S33" i="3"/>
  <c r="N14" i="6" s="1"/>
  <c r="C15" i="6"/>
  <c r="D15" i="6" s="1"/>
  <c r="L16" i="5"/>
  <c r="N16" i="5" s="1"/>
  <c r="P51" i="3"/>
  <c r="I15" i="7" s="1"/>
  <c r="G50" i="8"/>
  <c r="I50" i="8" s="1"/>
  <c r="G16" i="8"/>
  <c r="I16" i="8" s="1"/>
  <c r="P65" i="4"/>
  <c r="I45" i="8" s="1"/>
  <c r="G46" i="6"/>
  <c r="I46" i="6" s="1"/>
  <c r="P46" i="4"/>
  <c r="I43" i="7" s="1"/>
  <c r="M53" i="4"/>
  <c r="D50" i="7" s="1"/>
  <c r="P36" i="4"/>
  <c r="I50" i="6" s="1"/>
  <c r="S49" i="4"/>
  <c r="P48" i="4"/>
  <c r="I45" i="7" s="1"/>
  <c r="C10" i="8"/>
  <c r="B10" i="8" s="1"/>
  <c r="F25" i="8" s="1"/>
  <c r="L10" i="7"/>
  <c r="N10" i="7" s="1"/>
  <c r="L46" i="5"/>
  <c r="N46" i="5" s="1"/>
  <c r="P16" i="3"/>
  <c r="I14" i="5" s="1"/>
  <c r="M48" i="3"/>
  <c r="D12" i="7" s="1"/>
  <c r="P13" i="4"/>
  <c r="I44" i="5" s="1"/>
  <c r="G43" i="8"/>
  <c r="I43" i="8" s="1"/>
  <c r="C48" i="6"/>
  <c r="B48" i="6" s="1"/>
  <c r="F63" i="6" s="1"/>
  <c r="S19" i="4"/>
  <c r="N50" i="5" s="1"/>
  <c r="P67" i="4"/>
  <c r="I47" i="8" s="1"/>
  <c r="L45" i="6"/>
  <c r="P53" i="4"/>
  <c r="I50" i="7" s="1"/>
  <c r="C10" i="7"/>
  <c r="B10" i="7" s="1"/>
  <c r="F25" i="7" s="1"/>
  <c r="P30" i="4"/>
  <c r="I44" i="6" s="1"/>
  <c r="P68" i="4"/>
  <c r="I48" i="8" s="1"/>
  <c r="P52" i="4"/>
  <c r="I49" i="7" s="1"/>
  <c r="L49" i="8"/>
  <c r="N49" i="8" s="1"/>
  <c r="L16" i="8"/>
  <c r="N16" i="8" s="1"/>
  <c r="M33" i="4"/>
  <c r="D47" i="6" s="1"/>
  <c r="S51" i="4"/>
  <c r="N48" i="7" s="1"/>
  <c r="C43" i="7"/>
  <c r="B43" i="7" s="1"/>
  <c r="F58" i="7" s="1"/>
  <c r="S32" i="3"/>
  <c r="N13" i="6" s="1"/>
  <c r="S64" i="4"/>
  <c r="N44" i="8" s="1"/>
  <c r="P14" i="3"/>
  <c r="I12" i="5" s="1"/>
  <c r="L49" i="5"/>
  <c r="N49" i="5" s="1"/>
  <c r="S70" i="4"/>
  <c r="N50" i="8" s="1"/>
  <c r="G44" i="8"/>
  <c r="I44" i="8" s="1"/>
  <c r="M63" i="4"/>
  <c r="D43" i="8" s="1"/>
  <c r="S68" i="4"/>
  <c r="N48" i="8" s="1"/>
  <c r="C50" i="8"/>
  <c r="B50" i="8" s="1"/>
  <c r="F65" i="8" s="1"/>
  <c r="M67" i="4"/>
  <c r="D47" i="8" s="1"/>
  <c r="M68" i="4"/>
  <c r="D48" i="8" s="1"/>
  <c r="M66" i="4"/>
  <c r="D46" i="8" s="1"/>
  <c r="G49" i="8"/>
  <c r="I49" i="8" s="1"/>
  <c r="M65" i="4"/>
  <c r="D45" i="8" s="1"/>
  <c r="C44" i="8"/>
  <c r="B44" i="8" s="1"/>
  <c r="F59" i="8" s="1"/>
  <c r="G46" i="8"/>
  <c r="P66" i="4"/>
  <c r="G48" i="7"/>
  <c r="I48" i="7" s="1"/>
  <c r="P50" i="4"/>
  <c r="I47" i="7" s="1"/>
  <c r="S50" i="4"/>
  <c r="N47" i="7" s="1"/>
  <c r="C44" i="7"/>
  <c r="D44" i="7" s="1"/>
  <c r="P33" i="4"/>
  <c r="I47" i="6" s="1"/>
  <c r="S34" i="4"/>
  <c r="C49" i="6"/>
  <c r="D49" i="6" s="1"/>
  <c r="S33" i="4"/>
  <c r="N47" i="6" s="1"/>
  <c r="P34" i="4"/>
  <c r="I48" i="6" s="1"/>
  <c r="C50" i="5"/>
  <c r="D50" i="5" s="1"/>
  <c r="P15" i="4"/>
  <c r="I46" i="5" s="1"/>
  <c r="C49" i="5"/>
  <c r="D49" i="5" s="1"/>
  <c r="S13" i="4"/>
  <c r="N44" i="5" s="1"/>
  <c r="C46" i="5"/>
  <c r="B46" i="5" s="1"/>
  <c r="F61" i="5" s="1"/>
  <c r="C48" i="5"/>
  <c r="D48" i="5" s="1"/>
  <c r="C47" i="5"/>
  <c r="D47" i="5" s="1"/>
  <c r="M69" i="3"/>
  <c r="D16" i="8" s="1"/>
  <c r="G15" i="8"/>
  <c r="I15" i="8" s="1"/>
  <c r="S70" i="3"/>
  <c r="M67" i="3"/>
  <c r="G11" i="8"/>
  <c r="I11" i="8" s="1"/>
  <c r="C13" i="8"/>
  <c r="B13" i="8" s="1"/>
  <c r="F28" i="8" s="1"/>
  <c r="C17" i="8"/>
  <c r="B17" i="8" s="1"/>
  <c r="F32" i="8" s="1"/>
  <c r="C11" i="8"/>
  <c r="B11" i="8" s="1"/>
  <c r="F26" i="8" s="1"/>
  <c r="P70" i="3"/>
  <c r="G13" i="8"/>
  <c r="I13" i="8" s="1"/>
  <c r="M47" i="3"/>
  <c r="D11" i="7" s="1"/>
  <c r="M50" i="3"/>
  <c r="D14" i="7" s="1"/>
  <c r="C15" i="7"/>
  <c r="D15" i="7" s="1"/>
  <c r="G17" i="7"/>
  <c r="I17" i="7" s="1"/>
  <c r="G11" i="7"/>
  <c r="I11" i="7" s="1"/>
  <c r="L14" i="7"/>
  <c r="N14" i="7" s="1"/>
  <c r="M52" i="3"/>
  <c r="L17" i="6"/>
  <c r="N17" i="6" s="1"/>
  <c r="L15" i="6"/>
  <c r="N15" i="6" s="1"/>
  <c r="M36" i="3"/>
  <c r="D17" i="6" s="1"/>
  <c r="G16" i="6"/>
  <c r="I16" i="6" s="1"/>
  <c r="C11" i="6"/>
  <c r="D11" i="6" s="1"/>
  <c r="L16" i="6"/>
  <c r="N16" i="6" s="1"/>
  <c r="G16" i="5"/>
  <c r="I16" i="5" s="1"/>
  <c r="L12" i="6"/>
  <c r="N12" i="6" s="1"/>
  <c r="G12" i="6"/>
  <c r="I12" i="6" s="1"/>
  <c r="P36" i="3"/>
  <c r="I17" i="6" s="1"/>
  <c r="C12" i="6"/>
  <c r="B12" i="6" s="1"/>
  <c r="F27" i="6" s="1"/>
  <c r="S30" i="3"/>
  <c r="N11" i="6" s="1"/>
  <c r="G11" i="5"/>
  <c r="I11" i="5" s="1"/>
  <c r="L46" i="6"/>
  <c r="N46" i="6" s="1"/>
  <c r="G45" i="6"/>
  <c r="I45" i="6" s="1"/>
  <c r="L43" i="5"/>
  <c r="N43" i="5" s="1"/>
  <c r="S14" i="4"/>
  <c r="N45" i="5" s="1"/>
  <c r="G50" i="5"/>
  <c r="I50" i="5" s="1"/>
  <c r="G47" i="5"/>
  <c r="I47" i="5" s="1"/>
  <c r="M13" i="4"/>
  <c r="D44" i="5" s="1"/>
  <c r="P15" i="3"/>
  <c r="I13" i="5" s="1"/>
  <c r="L11" i="7"/>
  <c r="N11" i="7" s="1"/>
  <c r="C17" i="7"/>
  <c r="D17" i="7" s="1"/>
  <c r="C48" i="7"/>
  <c r="B48" i="7" s="1"/>
  <c r="F63" i="7" s="1"/>
  <c r="M31" i="4"/>
  <c r="D45" i="6" s="1"/>
  <c r="L13" i="7"/>
  <c r="N13" i="7" s="1"/>
  <c r="S29" i="3"/>
  <c r="N10" i="6" s="1"/>
  <c r="P17" i="4"/>
  <c r="I48" i="5" s="1"/>
  <c r="M14" i="4"/>
  <c r="D45" i="5" s="1"/>
  <c r="M49" i="4"/>
  <c r="D46" i="7" s="1"/>
  <c r="M36" i="4"/>
  <c r="D50" i="6" s="1"/>
  <c r="L47" i="8"/>
  <c r="N47" i="8" s="1"/>
  <c r="S48" i="4"/>
  <c r="N45" i="7" s="1"/>
  <c r="M32" i="4"/>
  <c r="D46" i="6" s="1"/>
  <c r="S65" i="4"/>
  <c r="N45" i="8" s="1"/>
  <c r="L49" i="6"/>
  <c r="N49" i="6" s="1"/>
  <c r="G16" i="7"/>
  <c r="I16" i="7" s="1"/>
  <c r="M69" i="4"/>
  <c r="S36" i="4"/>
  <c r="N50" i="6" s="1"/>
  <c r="L47" i="5"/>
  <c r="S16" i="4"/>
  <c r="L15" i="7"/>
  <c r="N15" i="7" s="1"/>
  <c r="P33" i="3"/>
  <c r="I14" i="6" s="1"/>
  <c r="S63" i="3"/>
  <c r="G45" i="5"/>
  <c r="I45" i="5" s="1"/>
  <c r="M35" i="3"/>
  <c r="D16" i="6" s="1"/>
  <c r="G13" i="6"/>
  <c r="I13" i="6" s="1"/>
  <c r="C12" i="5"/>
  <c r="D12" i="5" s="1"/>
  <c r="G15" i="5"/>
  <c r="I15" i="5" s="1"/>
  <c r="G17" i="5"/>
  <c r="I17" i="5" s="1"/>
  <c r="G12" i="7"/>
  <c r="I12" i="7" s="1"/>
  <c r="S68" i="3"/>
  <c r="N15" i="8" s="1"/>
  <c r="C44" i="6"/>
  <c r="B44" i="6" s="1"/>
  <c r="F59" i="6" s="1"/>
  <c r="L17" i="7"/>
  <c r="N17" i="7" s="1"/>
  <c r="P29" i="4"/>
  <c r="G43" i="6"/>
  <c r="P35" i="4"/>
  <c r="I49" i="6" s="1"/>
  <c r="L43" i="6"/>
  <c r="S29" i="4"/>
  <c r="L12" i="7"/>
  <c r="S48" i="3"/>
  <c r="T47" i="3" s="1"/>
  <c r="G44" i="7"/>
  <c r="I44" i="7" s="1"/>
  <c r="M50" i="4"/>
  <c r="S67" i="3"/>
  <c r="L46" i="8"/>
  <c r="N46" i="8" s="1"/>
  <c r="S64" i="3"/>
  <c r="N11" i="8" s="1"/>
  <c r="P50" i="3"/>
  <c r="C14" i="6"/>
  <c r="B14" i="6" s="1"/>
  <c r="F29" i="6" s="1"/>
  <c r="C43" i="5"/>
  <c r="D43" i="5" s="1"/>
  <c r="P63" i="3"/>
  <c r="I10" i="8" s="1"/>
  <c r="C13" i="7"/>
  <c r="D13" i="7" s="1"/>
  <c r="C15" i="8"/>
  <c r="B15" i="8" s="1"/>
  <c r="F30" i="8" s="1"/>
  <c r="P29" i="3"/>
  <c r="G10" i="6"/>
  <c r="S63" i="4"/>
  <c r="L43" i="8"/>
  <c r="P12" i="3"/>
  <c r="G10" i="5"/>
  <c r="G43" i="5"/>
  <c r="P12" i="4"/>
  <c r="G13" i="7"/>
  <c r="P49" i="3"/>
  <c r="S66" i="3"/>
  <c r="L13" i="8"/>
  <c r="L11" i="5"/>
  <c r="S13" i="3"/>
  <c r="M29" i="4"/>
  <c r="C43" i="6"/>
  <c r="G46" i="7"/>
  <c r="P49" i="4"/>
  <c r="C10" i="6"/>
  <c r="M29" i="3"/>
  <c r="G14" i="8"/>
  <c r="P67" i="3"/>
  <c r="L44" i="7"/>
  <c r="S47" i="4"/>
  <c r="B16" i="7"/>
  <c r="F31" i="7" s="1"/>
  <c r="B48" i="8"/>
  <c r="F63" i="8" s="1"/>
  <c r="D45" i="7"/>
  <c r="B45" i="7"/>
  <c r="F60" i="7" s="1"/>
  <c r="B44" i="5"/>
  <c r="F59" i="5" s="1"/>
  <c r="N15" i="5"/>
  <c r="I15" i="6"/>
  <c r="I11" i="6"/>
  <c r="B47" i="7"/>
  <c r="F62" i="7" s="1"/>
  <c r="B17" i="6"/>
  <c r="F32" i="6" s="1"/>
  <c r="B46" i="7"/>
  <c r="F61" i="7" s="1"/>
  <c r="B11" i="7"/>
  <c r="F26" i="7" s="1"/>
  <c r="I49" i="5"/>
  <c r="B50" i="6"/>
  <c r="F65" i="6" s="1"/>
  <c r="N46" i="7"/>
  <c r="C13" i="5"/>
  <c r="M15" i="3"/>
  <c r="B46" i="6"/>
  <c r="F61" i="6" s="1"/>
  <c r="B47" i="8"/>
  <c r="F62" i="8" s="1"/>
  <c r="B47" i="6"/>
  <c r="F62" i="6" s="1"/>
  <c r="N17" i="8"/>
  <c r="C17" i="5"/>
  <c r="M19" i="3"/>
  <c r="D12" i="8"/>
  <c r="N43" i="7"/>
  <c r="N14" i="5"/>
  <c r="N12" i="5"/>
  <c r="N44" i="6"/>
  <c r="B50" i="7"/>
  <c r="F65" i="7" s="1"/>
  <c r="B43" i="8"/>
  <c r="F58" i="8" s="1"/>
  <c r="B14" i="7"/>
  <c r="F29" i="7" s="1"/>
  <c r="B49" i="8"/>
  <c r="F64" i="8" s="1"/>
  <c r="N50" i="7"/>
  <c r="N45" i="6"/>
  <c r="B15" i="6"/>
  <c r="F30" i="6" s="1"/>
  <c r="C14" i="5"/>
  <c r="M16" i="3"/>
  <c r="B45" i="5"/>
  <c r="F60" i="5" s="1"/>
  <c r="B14" i="8"/>
  <c r="F29" i="8" s="1"/>
  <c r="M18" i="3"/>
  <c r="C16" i="5"/>
  <c r="B16" i="6"/>
  <c r="F31" i="6" s="1"/>
  <c r="B45" i="8"/>
  <c r="F60" i="8" s="1"/>
  <c r="N48" i="6"/>
  <c r="C11" i="5"/>
  <c r="M13" i="3"/>
  <c r="B45" i="6"/>
  <c r="F60" i="6" s="1"/>
  <c r="C15" i="5"/>
  <c r="M17" i="3"/>
  <c r="C10" i="5"/>
  <c r="M12" i="3"/>
  <c r="B13" i="6"/>
  <c r="F28" i="6" s="1"/>
  <c r="K17" i="3"/>
  <c r="K50" i="3"/>
  <c r="K84" i="3"/>
  <c r="K67" i="3"/>
  <c r="K33" i="3"/>
  <c r="B46" i="8"/>
  <c r="F61" i="8" s="1"/>
  <c r="N17" i="5"/>
  <c r="B49" i="7"/>
  <c r="F64" i="7" s="1"/>
  <c r="K50" i="4"/>
  <c r="K84" i="4"/>
  <c r="K17" i="4"/>
  <c r="K33" i="4"/>
  <c r="K67" i="4"/>
  <c r="B16" i="8"/>
  <c r="F31" i="8" s="1"/>
  <c r="B12" i="7"/>
  <c r="F27" i="7" s="1"/>
  <c r="I12" i="8"/>
  <c r="N12" i="8"/>
  <c r="T30" i="4" l="1"/>
  <c r="T14" i="3"/>
  <c r="T12" i="3"/>
  <c r="T12" i="4"/>
  <c r="O43" i="5" s="1"/>
  <c r="N47" i="5"/>
  <c r="N52" i="5" s="1"/>
  <c r="T16" i="4"/>
  <c r="T15" i="4"/>
  <c r="O46" i="5" s="1"/>
  <c r="T14" i="4"/>
  <c r="O45" i="5" s="1"/>
  <c r="T13" i="4"/>
  <c r="O44" i="5" s="1"/>
  <c r="T29" i="3"/>
  <c r="O10" i="6" s="1"/>
  <c r="T16" i="3"/>
  <c r="O14" i="5" s="1"/>
  <c r="D48" i="6"/>
  <c r="D43" i="7"/>
  <c r="D10" i="8"/>
  <c r="N49" i="3"/>
  <c r="B17" i="7"/>
  <c r="F32" i="7" s="1"/>
  <c r="D10" i="7"/>
  <c r="D13" i="8"/>
  <c r="T64" i="4"/>
  <c r="Q31" i="4"/>
  <c r="J45" i="6" s="1"/>
  <c r="N64" i="3"/>
  <c r="Q64" i="4"/>
  <c r="J44" i="8" s="1"/>
  <c r="N64" i="4"/>
  <c r="E44" i="8" s="1"/>
  <c r="D44" i="8"/>
  <c r="D50" i="8"/>
  <c r="N63" i="4"/>
  <c r="Q63" i="4"/>
  <c r="Q65" i="4"/>
  <c r="J45" i="8" s="1"/>
  <c r="I46" i="8"/>
  <c r="I52" i="8" s="1"/>
  <c r="N67" i="4"/>
  <c r="E47" i="8" s="1"/>
  <c r="T66" i="4"/>
  <c r="O46" i="8" s="1"/>
  <c r="Q66" i="4"/>
  <c r="J46" i="8" s="1"/>
  <c r="D49" i="8"/>
  <c r="N65" i="4"/>
  <c r="E45" i="8" s="1"/>
  <c r="N66" i="4"/>
  <c r="E46" i="8" s="1"/>
  <c r="Q48" i="4"/>
  <c r="N46" i="4"/>
  <c r="E43" i="7" s="1"/>
  <c r="Q46" i="4"/>
  <c r="J43" i="7" s="1"/>
  <c r="D47" i="7"/>
  <c r="B44" i="7"/>
  <c r="F59" i="7" s="1"/>
  <c r="T47" i="4"/>
  <c r="O44" i="7" s="1"/>
  <c r="T49" i="4"/>
  <c r="O46" i="7" s="1"/>
  <c r="B49" i="6"/>
  <c r="F64" i="6" s="1"/>
  <c r="B50" i="5"/>
  <c r="F65" i="5" s="1"/>
  <c r="B49" i="5"/>
  <c r="F64" i="5" s="1"/>
  <c r="O47" i="5"/>
  <c r="B47" i="5"/>
  <c r="F62" i="5" s="1"/>
  <c r="Q15" i="4"/>
  <c r="J46" i="5" s="1"/>
  <c r="D46" i="5"/>
  <c r="D52" i="5" s="1"/>
  <c r="Q14" i="4"/>
  <c r="J45" i="5" s="1"/>
  <c r="B48" i="5"/>
  <c r="F63" i="5" s="1"/>
  <c r="N12" i="4"/>
  <c r="E43" i="5" s="1"/>
  <c r="N67" i="3"/>
  <c r="N63" i="3"/>
  <c r="D14" i="8"/>
  <c r="N66" i="3"/>
  <c r="D11" i="8"/>
  <c r="N65" i="3"/>
  <c r="E12" i="8" s="1"/>
  <c r="D17" i="8"/>
  <c r="Q64" i="3"/>
  <c r="J11" i="8" s="1"/>
  <c r="N13" i="8"/>
  <c r="T67" i="3"/>
  <c r="Q66" i="3"/>
  <c r="J13" i="8" s="1"/>
  <c r="Q63" i="3"/>
  <c r="J10" i="8" s="1"/>
  <c r="T65" i="3"/>
  <c r="I17" i="8"/>
  <c r="N46" i="3"/>
  <c r="N47" i="3"/>
  <c r="E11" i="7" s="1"/>
  <c r="N48" i="3"/>
  <c r="E12" i="7" s="1"/>
  <c r="D16" i="7"/>
  <c r="B15" i="7"/>
  <c r="F30" i="7" s="1"/>
  <c r="T48" i="3"/>
  <c r="T49" i="3"/>
  <c r="BI50" i="3" s="1"/>
  <c r="I13" i="7"/>
  <c r="Q46" i="3"/>
  <c r="J10" i="7" s="1"/>
  <c r="Q47" i="3"/>
  <c r="J11" i="7" s="1"/>
  <c r="B13" i="7"/>
  <c r="F28" i="7" s="1"/>
  <c r="B11" i="6"/>
  <c r="F26" i="6" s="1"/>
  <c r="T32" i="3"/>
  <c r="T31" i="3"/>
  <c r="BI32" i="3" s="1"/>
  <c r="T33" i="3"/>
  <c r="O14" i="6" s="1"/>
  <c r="D12" i="6"/>
  <c r="T30" i="3"/>
  <c r="O11" i="6" s="1"/>
  <c r="N32" i="3"/>
  <c r="E13" i="6" s="1"/>
  <c r="Q13" i="3"/>
  <c r="J11" i="5" s="1"/>
  <c r="N29" i="4"/>
  <c r="E43" i="6" s="1"/>
  <c r="Q32" i="4"/>
  <c r="J46" i="6" s="1"/>
  <c r="N32" i="4"/>
  <c r="E46" i="6" s="1"/>
  <c r="Q30" i="4"/>
  <c r="J44" i="6" s="1"/>
  <c r="B43" i="5"/>
  <c r="F58" i="5" s="1"/>
  <c r="N15" i="4"/>
  <c r="E46" i="5" s="1"/>
  <c r="B12" i="5"/>
  <c r="F27" i="5" s="1"/>
  <c r="N14" i="4"/>
  <c r="E45" i="5" s="1"/>
  <c r="D14" i="6"/>
  <c r="I43" i="5"/>
  <c r="I52" i="5" s="1"/>
  <c r="Q12" i="4"/>
  <c r="J43" i="5" s="1"/>
  <c r="T65" i="4"/>
  <c r="O45" i="8" s="1"/>
  <c r="T63" i="3"/>
  <c r="BI63" i="3" s="1"/>
  <c r="N10" i="8"/>
  <c r="N14" i="8"/>
  <c r="N16" i="4"/>
  <c r="E47" i="5" s="1"/>
  <c r="D48" i="7"/>
  <c r="T46" i="4"/>
  <c r="Q16" i="4"/>
  <c r="J47" i="5" s="1"/>
  <c r="N31" i="4"/>
  <c r="E45" i="6" s="1"/>
  <c r="T66" i="3"/>
  <c r="N33" i="4"/>
  <c r="E47" i="6" s="1"/>
  <c r="N30" i="3"/>
  <c r="E11" i="6" s="1"/>
  <c r="N30" i="4"/>
  <c r="E44" i="6" s="1"/>
  <c r="Q13" i="4"/>
  <c r="J44" i="5" s="1"/>
  <c r="T64" i="3"/>
  <c r="O11" i="8" s="1"/>
  <c r="Q49" i="3"/>
  <c r="N13" i="4"/>
  <c r="E44" i="5" s="1"/>
  <c r="N31" i="3"/>
  <c r="Q29" i="4"/>
  <c r="J43" i="6" s="1"/>
  <c r="Q30" i="3"/>
  <c r="J11" i="6" s="1"/>
  <c r="Q16" i="3"/>
  <c r="J14" i="5" s="1"/>
  <c r="Q14" i="3"/>
  <c r="J12" i="5" s="1"/>
  <c r="D44" i="6"/>
  <c r="Q29" i="3"/>
  <c r="Q12" i="3"/>
  <c r="B43" i="6"/>
  <c r="F58" i="6" s="1"/>
  <c r="D43" i="6"/>
  <c r="D52" i="6" s="1"/>
  <c r="Q48" i="3"/>
  <c r="T48" i="4"/>
  <c r="O45" i="7" s="1"/>
  <c r="Q15" i="3"/>
  <c r="J13" i="5" s="1"/>
  <c r="T31" i="4"/>
  <c r="T63" i="4"/>
  <c r="O43" i="8" s="1"/>
  <c r="Q67" i="3"/>
  <c r="Q32" i="3"/>
  <c r="J13" i="6" s="1"/>
  <c r="T46" i="3"/>
  <c r="I14" i="7"/>
  <c r="N47" i="4"/>
  <c r="E44" i="7" s="1"/>
  <c r="Q31" i="3"/>
  <c r="J12" i="6" s="1"/>
  <c r="Q65" i="3"/>
  <c r="J12" i="8" s="1"/>
  <c r="N44" i="7"/>
  <c r="N52" i="7" s="1"/>
  <c r="B10" i="6"/>
  <c r="F25" i="6" s="1"/>
  <c r="D10" i="6"/>
  <c r="N43" i="8"/>
  <c r="N52" i="8" s="1"/>
  <c r="N12" i="7"/>
  <c r="O12" i="7" s="1"/>
  <c r="I43" i="6"/>
  <c r="I52" i="6" s="1"/>
  <c r="Q67" i="4"/>
  <c r="T67" i="4"/>
  <c r="O47" i="8" s="1"/>
  <c r="Q47" i="4"/>
  <c r="J44" i="7" s="1"/>
  <c r="N29" i="3"/>
  <c r="T13" i="3"/>
  <c r="Q49" i="4"/>
  <c r="N49" i="4"/>
  <c r="E46" i="7" s="1"/>
  <c r="N48" i="4"/>
  <c r="E45" i="7" s="1"/>
  <c r="T15" i="3"/>
  <c r="O13" i="5" s="1"/>
  <c r="T29" i="4"/>
  <c r="O43" i="6" s="1"/>
  <c r="T32" i="4"/>
  <c r="O46" i="6" s="1"/>
  <c r="I14" i="8"/>
  <c r="I46" i="7"/>
  <c r="I52" i="7" s="1"/>
  <c r="N11" i="5"/>
  <c r="N19" i="5" s="1"/>
  <c r="I10" i="5"/>
  <c r="I19" i="5" s="1"/>
  <c r="I10" i="6"/>
  <c r="I19" i="6" s="1"/>
  <c r="N43" i="6"/>
  <c r="N52" i="6" s="1"/>
  <c r="D15" i="8"/>
  <c r="O44" i="6"/>
  <c r="O12" i="8"/>
  <c r="O11" i="7"/>
  <c r="D10" i="5"/>
  <c r="J45" i="7"/>
  <c r="O12" i="5"/>
  <c r="O13" i="7"/>
  <c r="O44" i="8"/>
  <c r="N16" i="3"/>
  <c r="K18" i="4"/>
  <c r="K51" i="4"/>
  <c r="K68" i="4"/>
  <c r="K34" i="4"/>
  <c r="K85" i="4"/>
  <c r="T17" i="4"/>
  <c r="O48" i="5" s="1"/>
  <c r="Q17" i="4"/>
  <c r="J48" i="5" s="1"/>
  <c r="Q50" i="3"/>
  <c r="N50" i="3"/>
  <c r="E14" i="7" s="1"/>
  <c r="N13" i="3"/>
  <c r="N17" i="4"/>
  <c r="K101" i="3"/>
  <c r="N33" i="3"/>
  <c r="N15" i="3"/>
  <c r="K18" i="3"/>
  <c r="N18" i="3" s="1"/>
  <c r="K85" i="3"/>
  <c r="K34" i="3"/>
  <c r="K51" i="3"/>
  <c r="K68" i="3"/>
  <c r="Q17" i="3"/>
  <c r="J15" i="5" s="1"/>
  <c r="T17" i="3"/>
  <c r="O15" i="5" s="1"/>
  <c r="N19" i="6"/>
  <c r="B11" i="5"/>
  <c r="F26" i="5" s="1"/>
  <c r="D11" i="5"/>
  <c r="T50" i="3"/>
  <c r="Q33" i="4"/>
  <c r="T33" i="4"/>
  <c r="B15" i="5"/>
  <c r="F30" i="5" s="1"/>
  <c r="D15" i="5"/>
  <c r="Q33" i="3"/>
  <c r="N12" i="3"/>
  <c r="N17" i="3"/>
  <c r="B16" i="5"/>
  <c r="F31" i="5" s="1"/>
  <c r="D16" i="5"/>
  <c r="N14" i="3"/>
  <c r="B14" i="5"/>
  <c r="F29" i="5" s="1"/>
  <c r="D14" i="5"/>
  <c r="D13" i="5"/>
  <c r="B13" i="5"/>
  <c r="F28" i="5" s="1"/>
  <c r="BI29" i="3"/>
  <c r="O13" i="6"/>
  <c r="D17" i="5"/>
  <c r="B17" i="5"/>
  <c r="F32" i="5" s="1"/>
  <c r="O10" i="5"/>
  <c r="O12" i="6" l="1"/>
  <c r="BI29" i="4"/>
  <c r="BI63" i="4"/>
  <c r="BI46" i="3"/>
  <c r="O10" i="8"/>
  <c r="BH46" i="3"/>
  <c r="I19" i="7"/>
  <c r="D52" i="7"/>
  <c r="D19" i="7"/>
  <c r="E10" i="8"/>
  <c r="E13" i="7"/>
  <c r="E10" i="7"/>
  <c r="E14" i="8"/>
  <c r="E11" i="8"/>
  <c r="E13" i="8"/>
  <c r="D52" i="8"/>
  <c r="E43" i="8"/>
  <c r="J43" i="8"/>
  <c r="J47" i="8"/>
  <c r="BG67" i="4"/>
  <c r="BG46" i="4"/>
  <c r="O14" i="8"/>
  <c r="N19" i="8"/>
  <c r="D19" i="8"/>
  <c r="O13" i="8"/>
  <c r="I19" i="8"/>
  <c r="J13" i="7"/>
  <c r="N19" i="7"/>
  <c r="BH50" i="3"/>
  <c r="D19" i="6"/>
  <c r="E12" i="6"/>
  <c r="E14" i="6"/>
  <c r="X18" i="4"/>
  <c r="X17" i="4"/>
  <c r="AQ17" i="4" s="1"/>
  <c r="J46" i="7"/>
  <c r="J12" i="7"/>
  <c r="O43" i="7"/>
  <c r="O45" i="6"/>
  <c r="BI66" i="4"/>
  <c r="J10" i="5"/>
  <c r="E10" i="6"/>
  <c r="N50" i="4"/>
  <c r="T18" i="3"/>
  <c r="O16" i="5" s="1"/>
  <c r="J14" i="8"/>
  <c r="O10" i="7"/>
  <c r="J10" i="6"/>
  <c r="BI35" i="4"/>
  <c r="J14" i="7"/>
  <c r="O11" i="5"/>
  <c r="E14" i="5"/>
  <c r="X17" i="3"/>
  <c r="AQ17" i="3" s="1"/>
  <c r="E13" i="5"/>
  <c r="E15" i="5"/>
  <c r="E11" i="5"/>
  <c r="BG32" i="3"/>
  <c r="O14" i="7"/>
  <c r="J47" i="6"/>
  <c r="T51" i="3"/>
  <c r="BI52" i="3" s="1"/>
  <c r="N51" i="3"/>
  <c r="Q51" i="3"/>
  <c r="E48" i="5"/>
  <c r="E10" i="5"/>
  <c r="N68" i="4"/>
  <c r="BG66" i="4" s="1"/>
  <c r="T68" i="4"/>
  <c r="Q68" i="4"/>
  <c r="BH69" i="4" s="1"/>
  <c r="F80" i="3"/>
  <c r="J14" i="6"/>
  <c r="E12" i="5"/>
  <c r="K102" i="3"/>
  <c r="Q34" i="3"/>
  <c r="X32" i="3" s="1"/>
  <c r="AQ32" i="3" s="1"/>
  <c r="N34" i="3"/>
  <c r="Q51" i="4"/>
  <c r="T51" i="4"/>
  <c r="K69" i="4"/>
  <c r="K86" i="4"/>
  <c r="K52" i="4"/>
  <c r="Q50" i="4" s="1"/>
  <c r="K19" i="4"/>
  <c r="K35" i="4"/>
  <c r="Q18" i="4"/>
  <c r="X12" i="4" s="1"/>
  <c r="AQ12" i="4" s="1"/>
  <c r="T18" i="4"/>
  <c r="O49" i="5" s="1"/>
  <c r="N18" i="4"/>
  <c r="E16" i="5"/>
  <c r="O47" i="6"/>
  <c r="T68" i="3"/>
  <c r="BI64" i="3" s="1"/>
  <c r="N68" i="3"/>
  <c r="Q68" i="3"/>
  <c r="BH67" i="3" s="1"/>
  <c r="K69" i="3"/>
  <c r="T69" i="3" s="1"/>
  <c r="K19" i="3"/>
  <c r="K52" i="3"/>
  <c r="K35" i="3"/>
  <c r="K86" i="3"/>
  <c r="Q18" i="3"/>
  <c r="J16" i="5" s="1"/>
  <c r="D19" i="5"/>
  <c r="T34" i="4"/>
  <c r="N34" i="4"/>
  <c r="Q34" i="4"/>
  <c r="X12" i="3" l="1"/>
  <c r="AQ12" i="3" s="1"/>
  <c r="BH35" i="3"/>
  <c r="AQ18" i="4"/>
  <c r="X15" i="4"/>
  <c r="AQ15" i="4" s="1"/>
  <c r="BH51" i="4"/>
  <c r="BH46" i="4"/>
  <c r="X46" i="4"/>
  <c r="BG35" i="4"/>
  <c r="BG69" i="4"/>
  <c r="X69" i="4"/>
  <c r="AQ69" i="4" s="1"/>
  <c r="BI69" i="4"/>
  <c r="BH34" i="3"/>
  <c r="J47" i="7"/>
  <c r="Q19" i="3"/>
  <c r="X15" i="3" s="1"/>
  <c r="AQ15" i="3" s="1"/>
  <c r="T19" i="3"/>
  <c r="O17" i="5" s="1"/>
  <c r="O19" i="5" s="1"/>
  <c r="O16" i="8"/>
  <c r="BI65" i="3"/>
  <c r="Q19" i="4"/>
  <c r="J50" i="5" s="1"/>
  <c r="T19" i="4"/>
  <c r="O50" i="5" s="1"/>
  <c r="O52" i="5" s="1"/>
  <c r="N19" i="4"/>
  <c r="N51" i="4"/>
  <c r="E48" i="7" s="1"/>
  <c r="T50" i="4"/>
  <c r="BI46" i="4" s="1"/>
  <c r="F80" i="4" s="1"/>
  <c r="E47" i="7"/>
  <c r="BI69" i="3"/>
  <c r="BI67" i="3"/>
  <c r="BH63" i="3"/>
  <c r="BH32" i="3"/>
  <c r="X18" i="3"/>
  <c r="AQ18" i="3" s="1"/>
  <c r="BG67" i="3"/>
  <c r="X67" i="3"/>
  <c r="AQ67" i="3" s="1"/>
  <c r="BG53" i="3"/>
  <c r="BG47" i="3"/>
  <c r="K103" i="3"/>
  <c r="Q35" i="3"/>
  <c r="N35" i="3"/>
  <c r="BG34" i="3" s="1"/>
  <c r="J15" i="8"/>
  <c r="J49" i="5"/>
  <c r="X19" i="3"/>
  <c r="O48" i="7"/>
  <c r="T35" i="3"/>
  <c r="J48" i="8"/>
  <c r="E48" i="6"/>
  <c r="Q52" i="3"/>
  <c r="N52" i="3"/>
  <c r="T52" i="3"/>
  <c r="E15" i="8"/>
  <c r="N35" i="4"/>
  <c r="BG30" i="4" s="1"/>
  <c r="Q35" i="4"/>
  <c r="T35" i="4"/>
  <c r="BI33" i="4" s="1"/>
  <c r="T69" i="4"/>
  <c r="Q69" i="4"/>
  <c r="N69" i="4"/>
  <c r="BG68" i="4" s="1"/>
  <c r="J48" i="7"/>
  <c r="BG35" i="3"/>
  <c r="X35" i="3"/>
  <c r="E15" i="6"/>
  <c r="O48" i="8"/>
  <c r="J15" i="7"/>
  <c r="J48" i="6"/>
  <c r="K53" i="3"/>
  <c r="K36" i="3"/>
  <c r="K87" i="3"/>
  <c r="K70" i="3"/>
  <c r="N19" i="3"/>
  <c r="X14" i="3" s="1"/>
  <c r="AQ14" i="3" s="1"/>
  <c r="BI70" i="3"/>
  <c r="O15" i="8"/>
  <c r="X19" i="4"/>
  <c r="E49" i="5"/>
  <c r="K70" i="4"/>
  <c r="K36" i="4"/>
  <c r="K87" i="4"/>
  <c r="K89" i="4" s="1"/>
  <c r="K53" i="4"/>
  <c r="T34" i="3"/>
  <c r="E48" i="8"/>
  <c r="E15" i="7"/>
  <c r="O48" i="6"/>
  <c r="N69" i="3"/>
  <c r="Q69" i="3"/>
  <c r="BH70" i="3" s="1"/>
  <c r="T52" i="4"/>
  <c r="N52" i="4"/>
  <c r="BG50" i="4" s="1"/>
  <c r="Q52" i="4"/>
  <c r="BH50" i="4" s="1"/>
  <c r="J15" i="6"/>
  <c r="O15" i="7"/>
  <c r="BI49" i="4" l="1"/>
  <c r="BH64" i="3"/>
  <c r="BH35" i="4"/>
  <c r="BH33" i="4"/>
  <c r="BH67" i="4"/>
  <c r="X67" i="4"/>
  <c r="AQ67" i="4" s="1"/>
  <c r="BG69" i="3"/>
  <c r="BG64" i="3"/>
  <c r="X51" i="4"/>
  <c r="AQ51" i="4" s="1"/>
  <c r="BG51" i="4"/>
  <c r="X64" i="3"/>
  <c r="AQ64" i="3" s="1"/>
  <c r="BG30" i="3"/>
  <c r="D81" i="3" s="1"/>
  <c r="AQ46" i="4"/>
  <c r="X13" i="4"/>
  <c r="AQ13" i="4" s="1"/>
  <c r="BH47" i="4"/>
  <c r="X50" i="4"/>
  <c r="BG29" i="4"/>
  <c r="X34" i="3"/>
  <c r="AQ34" i="3" s="1"/>
  <c r="X35" i="4"/>
  <c r="AQ35" i="4" s="1"/>
  <c r="BI31" i="3"/>
  <c r="E50" i="5"/>
  <c r="E52" i="5" s="1"/>
  <c r="X16" i="4"/>
  <c r="AQ16" i="4" s="1"/>
  <c r="J52" i="5"/>
  <c r="J17" i="5"/>
  <c r="J19" i="5" s="1"/>
  <c r="X16" i="3"/>
  <c r="AQ16" i="3" s="1"/>
  <c r="Q36" i="4"/>
  <c r="X30" i="4" s="1"/>
  <c r="AQ30" i="4" s="1"/>
  <c r="N36" i="4"/>
  <c r="T36" i="4"/>
  <c r="BH52" i="4"/>
  <c r="O47" i="7"/>
  <c r="Q70" i="4"/>
  <c r="BH64" i="4" s="1"/>
  <c r="N70" i="4"/>
  <c r="BG70" i="4" s="1"/>
  <c r="T70" i="4"/>
  <c r="K104" i="3"/>
  <c r="T36" i="3"/>
  <c r="O17" i="6" s="1"/>
  <c r="N36" i="3"/>
  <c r="Q36" i="3"/>
  <c r="BH29" i="3" s="1"/>
  <c r="E80" i="3" s="1"/>
  <c r="T53" i="4"/>
  <c r="O50" i="7" s="1"/>
  <c r="N53" i="4"/>
  <c r="Q53" i="4"/>
  <c r="T53" i="3"/>
  <c r="N53" i="3"/>
  <c r="Q53" i="3"/>
  <c r="BH52" i="3" s="1"/>
  <c r="X52" i="4"/>
  <c r="AQ52" i="4" s="1"/>
  <c r="T70" i="3"/>
  <c r="BI68" i="3" s="1"/>
  <c r="N70" i="3"/>
  <c r="BG68" i="3" s="1"/>
  <c r="Q70" i="3"/>
  <c r="BH68" i="3" s="1"/>
  <c r="X14" i="4"/>
  <c r="AQ14" i="4" s="1"/>
  <c r="BI52" i="4"/>
  <c r="F86" i="4" s="1"/>
  <c r="BH32" i="4"/>
  <c r="BI34" i="4"/>
  <c r="BH65" i="3"/>
  <c r="BI49" i="3"/>
  <c r="BH31" i="3"/>
  <c r="BI34" i="3"/>
  <c r="BG52" i="4"/>
  <c r="D86" i="4" s="1"/>
  <c r="BG32" i="4"/>
  <c r="X32" i="4"/>
  <c r="X63" i="3"/>
  <c r="AQ63" i="3" s="1"/>
  <c r="BG65" i="3"/>
  <c r="X65" i="3"/>
  <c r="AQ65" i="3" s="1"/>
  <c r="BG63" i="3"/>
  <c r="BG49" i="3"/>
  <c r="BG52" i="3"/>
  <c r="X29" i="3"/>
  <c r="AQ29" i="3" s="1"/>
  <c r="J49" i="7"/>
  <c r="J16" i="8"/>
  <c r="BI35" i="3"/>
  <c r="O15" i="6"/>
  <c r="E17" i="5"/>
  <c r="E19" i="5" s="1"/>
  <c r="X13" i="3"/>
  <c r="E49" i="8"/>
  <c r="BH36" i="4"/>
  <c r="J49" i="6"/>
  <c r="BI51" i="3"/>
  <c r="O16" i="7"/>
  <c r="BH30" i="3"/>
  <c r="J16" i="6"/>
  <c r="X30" i="3"/>
  <c r="BH68" i="4"/>
  <c r="J49" i="8"/>
  <c r="X68" i="4"/>
  <c r="E16" i="7"/>
  <c r="BG46" i="3"/>
  <c r="X46" i="3"/>
  <c r="AQ35" i="3"/>
  <c r="BI68" i="4"/>
  <c r="O49" i="8"/>
  <c r="BH51" i="3"/>
  <c r="J16" i="7"/>
  <c r="AQ19" i="3"/>
  <c r="X70" i="3"/>
  <c r="BG70" i="3"/>
  <c r="E16" i="8"/>
  <c r="AQ19" i="4"/>
  <c r="X36" i="4"/>
  <c r="BG36" i="4"/>
  <c r="E49" i="6"/>
  <c r="O16" i="6"/>
  <c r="BG47" i="4"/>
  <c r="X47" i="4"/>
  <c r="E49" i="7"/>
  <c r="BI51" i="4"/>
  <c r="O49" i="7"/>
  <c r="BI36" i="4"/>
  <c r="O49" i="6"/>
  <c r="E16" i="6"/>
  <c r="BI70" i="4" l="1"/>
  <c r="BI67" i="4"/>
  <c r="BI32" i="4"/>
  <c r="F83" i="4" s="1"/>
  <c r="BI30" i="4"/>
  <c r="AQ50" i="4"/>
  <c r="BI50" i="4"/>
  <c r="F84" i="4" s="1"/>
  <c r="BI33" i="3"/>
  <c r="F84" i="3" s="1"/>
  <c r="BI53" i="3"/>
  <c r="BI47" i="3"/>
  <c r="X49" i="3"/>
  <c r="AQ49" i="3" s="1"/>
  <c r="BH49" i="3"/>
  <c r="E84" i="4"/>
  <c r="BH30" i="4"/>
  <c r="E81" i="4" s="1"/>
  <c r="X47" i="3"/>
  <c r="AQ47" i="3" s="1"/>
  <c r="BH47" i="3"/>
  <c r="E81" i="3" s="1"/>
  <c r="E86" i="4"/>
  <c r="W86" i="4" s="1"/>
  <c r="AP86" i="4" s="1"/>
  <c r="BH53" i="4"/>
  <c r="BH49" i="4"/>
  <c r="X49" i="4"/>
  <c r="AQ49" i="4" s="1"/>
  <c r="BG64" i="4"/>
  <c r="D81" i="4" s="1"/>
  <c r="D86" i="3"/>
  <c r="X64" i="4"/>
  <c r="AQ64" i="4" s="1"/>
  <c r="BG34" i="4"/>
  <c r="D85" i="4" s="1"/>
  <c r="X33" i="4"/>
  <c r="AQ33" i="4" s="1"/>
  <c r="BG33" i="4"/>
  <c r="D84" i="4" s="1"/>
  <c r="BG49" i="4"/>
  <c r="D83" i="4" s="1"/>
  <c r="BG51" i="3"/>
  <c r="BG50" i="3"/>
  <c r="X50" i="3"/>
  <c r="AQ50" i="3" s="1"/>
  <c r="E17" i="6"/>
  <c r="BG33" i="3"/>
  <c r="AQ32" i="4"/>
  <c r="BI30" i="3"/>
  <c r="F81" i="3" s="1"/>
  <c r="X53" i="3"/>
  <c r="AQ53" i="3" s="1"/>
  <c r="BI64" i="4"/>
  <c r="BI47" i="4"/>
  <c r="BH53" i="3"/>
  <c r="BH36" i="3"/>
  <c r="BG36" i="3"/>
  <c r="D87" i="3" s="1"/>
  <c r="X36" i="3"/>
  <c r="AQ36" i="3" s="1"/>
  <c r="X52" i="3"/>
  <c r="AQ52" i="3" s="1"/>
  <c r="BH69" i="3"/>
  <c r="E86" i="3" s="1"/>
  <c r="X69" i="3"/>
  <c r="AQ69" i="3" s="1"/>
  <c r="X66" i="4"/>
  <c r="AQ66" i="4" s="1"/>
  <c r="BH66" i="4"/>
  <c r="X70" i="4"/>
  <c r="AQ70" i="4" s="1"/>
  <c r="BG63" i="4"/>
  <c r="D80" i="4" s="1"/>
  <c r="X63" i="4"/>
  <c r="AQ63" i="4" s="1"/>
  <c r="BH70" i="4"/>
  <c r="BH63" i="4"/>
  <c r="BH34" i="4"/>
  <c r="E85" i="4" s="1"/>
  <c r="BH29" i="4"/>
  <c r="X29" i="4"/>
  <c r="AQ29" i="4" s="1"/>
  <c r="X31" i="3"/>
  <c r="AQ31" i="3" s="1"/>
  <c r="BG31" i="3"/>
  <c r="E19" i="6"/>
  <c r="BG29" i="3"/>
  <c r="D80" i="3" s="1"/>
  <c r="X34" i="4"/>
  <c r="AQ34" i="4" s="1"/>
  <c r="Y17" i="4"/>
  <c r="Y14" i="4"/>
  <c r="X68" i="3"/>
  <c r="J50" i="7"/>
  <c r="J52" i="7" s="1"/>
  <c r="BH48" i="4"/>
  <c r="D85" i="3"/>
  <c r="BI48" i="4"/>
  <c r="X51" i="3"/>
  <c r="AQ51" i="3" s="1"/>
  <c r="Y19" i="3"/>
  <c r="X48" i="4"/>
  <c r="AQ48" i="4" s="1"/>
  <c r="BG48" i="4"/>
  <c r="J17" i="6"/>
  <c r="J19" i="6" s="1"/>
  <c r="X33" i="3"/>
  <c r="AQ33" i="3" s="1"/>
  <c r="BH33" i="3"/>
  <c r="E84" i="3" s="1"/>
  <c r="BI66" i="3"/>
  <c r="BI72" i="3" s="1"/>
  <c r="O17" i="8"/>
  <c r="O19" i="8" s="1"/>
  <c r="E50" i="7"/>
  <c r="E52" i="7" s="1"/>
  <c r="BG53" i="4"/>
  <c r="D87" i="4" s="1"/>
  <c r="E50" i="8"/>
  <c r="E52" i="8" s="1"/>
  <c r="X65" i="4"/>
  <c r="AQ65" i="4" s="1"/>
  <c r="BG65" i="4"/>
  <c r="BI36" i="3"/>
  <c r="F87" i="3" s="1"/>
  <c r="Y18" i="4"/>
  <c r="X53" i="4"/>
  <c r="E17" i="7"/>
  <c r="E19" i="7" s="1"/>
  <c r="BG48" i="3"/>
  <c r="X48" i="3"/>
  <c r="AQ48" i="3" s="1"/>
  <c r="J50" i="8"/>
  <c r="J52" i="8" s="1"/>
  <c r="BH65" i="4"/>
  <c r="Y19" i="4"/>
  <c r="Y16" i="4"/>
  <c r="Y13" i="4"/>
  <c r="J17" i="8"/>
  <c r="J19" i="8" s="1"/>
  <c r="BH66" i="3"/>
  <c r="O17" i="7"/>
  <c r="O19" i="7" s="1"/>
  <c r="BI48" i="3"/>
  <c r="F82" i="3" s="1"/>
  <c r="J50" i="6"/>
  <c r="J52" i="6" s="1"/>
  <c r="BH31" i="4"/>
  <c r="J17" i="7"/>
  <c r="J19" i="7" s="1"/>
  <c r="BH48" i="3"/>
  <c r="O50" i="6"/>
  <c r="O52" i="6" s="1"/>
  <c r="BI31" i="4"/>
  <c r="BI38" i="4" s="1"/>
  <c r="L67" i="9" s="1"/>
  <c r="Y15" i="4"/>
  <c r="E50" i="6"/>
  <c r="E52" i="6" s="1"/>
  <c r="BG31" i="4"/>
  <c r="X31" i="4"/>
  <c r="AQ31" i="4" s="1"/>
  <c r="O52" i="7"/>
  <c r="Y12" i="4"/>
  <c r="BG66" i="3"/>
  <c r="BG72" i="3" s="1"/>
  <c r="E17" i="8"/>
  <c r="E19" i="8" s="1"/>
  <c r="X66" i="3"/>
  <c r="AQ66" i="3" s="1"/>
  <c r="O50" i="8"/>
  <c r="O52" i="8" s="1"/>
  <c r="BI65" i="4"/>
  <c r="BI53" i="4"/>
  <c r="AR19" i="4"/>
  <c r="F85" i="4"/>
  <c r="F86" i="3"/>
  <c r="AR15" i="4"/>
  <c r="AQ47" i="4"/>
  <c r="AQ36" i="4"/>
  <c r="AR14" i="4"/>
  <c r="AR13" i="4"/>
  <c r="AR16" i="4"/>
  <c r="AR17" i="4"/>
  <c r="AR18" i="4"/>
  <c r="AR12" i="4"/>
  <c r="AQ70" i="3"/>
  <c r="AQ68" i="4"/>
  <c r="F85" i="3"/>
  <c r="E85" i="3"/>
  <c r="AQ46" i="3"/>
  <c r="AQ30" i="3"/>
  <c r="AQ13" i="3"/>
  <c r="AR19" i="3" s="1"/>
  <c r="Y13" i="3"/>
  <c r="Y12" i="3"/>
  <c r="Y15" i="3"/>
  <c r="Y18" i="3"/>
  <c r="Y14" i="3"/>
  <c r="Y17" i="3"/>
  <c r="Y16" i="3"/>
  <c r="O19" i="6"/>
  <c r="W86" i="3" l="1"/>
  <c r="W84" i="4"/>
  <c r="AP84" i="4" s="1"/>
  <c r="BI72" i="4"/>
  <c r="BH55" i="4"/>
  <c r="E87" i="4"/>
  <c r="W87" i="4" s="1"/>
  <c r="E87" i="3"/>
  <c r="W87" i="3" s="1"/>
  <c r="AP87" i="3" s="1"/>
  <c r="E83" i="4"/>
  <c r="D84" i="3"/>
  <c r="W84" i="3" s="1"/>
  <c r="AP84" i="3" s="1"/>
  <c r="BG38" i="4"/>
  <c r="W85" i="4"/>
  <c r="AP85" i="4" s="1"/>
  <c r="W83" i="4"/>
  <c r="AP83" i="4" s="1"/>
  <c r="BH55" i="3"/>
  <c r="F81" i="4"/>
  <c r="F83" i="3"/>
  <c r="I83" i="3" s="1"/>
  <c r="BH72" i="3"/>
  <c r="D82" i="3"/>
  <c r="BG72" i="4"/>
  <c r="Y70" i="4"/>
  <c r="Y64" i="4"/>
  <c r="Y65" i="4"/>
  <c r="BH72" i="4"/>
  <c r="E80" i="4"/>
  <c r="W80" i="4" s="1"/>
  <c r="AP80" i="4" s="1"/>
  <c r="Y66" i="4"/>
  <c r="Y48" i="4"/>
  <c r="BG55" i="4"/>
  <c r="BH38" i="4"/>
  <c r="Y63" i="3"/>
  <c r="AQ68" i="3"/>
  <c r="AR69" i="3" s="1"/>
  <c r="Y65" i="3"/>
  <c r="Y69" i="3"/>
  <c r="E83" i="3"/>
  <c r="BG38" i="3"/>
  <c r="Y30" i="3"/>
  <c r="Y29" i="3"/>
  <c r="Y31" i="3"/>
  <c r="Y32" i="3"/>
  <c r="Y33" i="3"/>
  <c r="Y35" i="3"/>
  <c r="Y30" i="4"/>
  <c r="D83" i="3"/>
  <c r="G87" i="3" s="1"/>
  <c r="BI55" i="3"/>
  <c r="AB12" i="4"/>
  <c r="AC12" i="4" s="1"/>
  <c r="E82" i="4"/>
  <c r="Y50" i="4"/>
  <c r="Y48" i="3"/>
  <c r="BI38" i="3"/>
  <c r="Y33" i="4"/>
  <c r="Y46" i="3"/>
  <c r="Y31" i="4"/>
  <c r="BI55" i="4"/>
  <c r="BH38" i="3"/>
  <c r="Y34" i="3"/>
  <c r="Y36" i="3"/>
  <c r="AR33" i="4"/>
  <c r="Y70" i="3"/>
  <c r="Y32" i="4"/>
  <c r="AB18" i="4"/>
  <c r="AC18" i="4" s="1"/>
  <c r="Y67" i="4"/>
  <c r="AB17" i="4"/>
  <c r="AD17" i="4" s="1"/>
  <c r="AB16" i="4"/>
  <c r="AC16" i="4" s="1"/>
  <c r="AB14" i="4"/>
  <c r="AD14" i="4" s="1"/>
  <c r="Y51" i="4"/>
  <c r="Y53" i="3"/>
  <c r="Y50" i="3"/>
  <c r="Y67" i="3"/>
  <c r="Y52" i="4"/>
  <c r="AQ53" i="4"/>
  <c r="AR53" i="4" s="1"/>
  <c r="AB19" i="4"/>
  <c r="AC19" i="4" s="1"/>
  <c r="AB13" i="4"/>
  <c r="AC13" i="4" s="1"/>
  <c r="Y36" i="4"/>
  <c r="Y49" i="4"/>
  <c r="Y52" i="3"/>
  <c r="Y66" i="3"/>
  <c r="Y63" i="4"/>
  <c r="E82" i="3"/>
  <c r="D82" i="4"/>
  <c r="F87" i="4"/>
  <c r="Y47" i="3"/>
  <c r="Y47" i="4"/>
  <c r="Y68" i="3"/>
  <c r="Y49" i="3"/>
  <c r="Y29" i="4"/>
  <c r="Y68" i="4"/>
  <c r="Y51" i="3"/>
  <c r="Y53" i="4"/>
  <c r="AB15" i="4"/>
  <c r="AC15" i="4" s="1"/>
  <c r="Y35" i="4"/>
  <c r="Y46" i="4"/>
  <c r="BG55" i="3"/>
  <c r="Y64" i="3"/>
  <c r="Y34" i="4"/>
  <c r="Y69" i="4"/>
  <c r="F82" i="4"/>
  <c r="I86" i="4" s="1"/>
  <c r="AR51" i="3"/>
  <c r="AR70" i="4"/>
  <c r="AR63" i="4"/>
  <c r="AR65" i="4"/>
  <c r="AR32" i="4"/>
  <c r="AR34" i="4"/>
  <c r="AR67" i="3"/>
  <c r="AR36" i="3"/>
  <c r="AP86" i="3"/>
  <c r="AR64" i="4"/>
  <c r="W85" i="3"/>
  <c r="AP85" i="3" s="1"/>
  <c r="W81" i="3"/>
  <c r="AP81" i="3" s="1"/>
  <c r="AR63" i="3"/>
  <c r="W80" i="3"/>
  <c r="AP80" i="3" s="1"/>
  <c r="AR13" i="3"/>
  <c r="AR15" i="3"/>
  <c r="AR16" i="3"/>
  <c r="AR12" i="3"/>
  <c r="AR14" i="3"/>
  <c r="AR17" i="3"/>
  <c r="AR18" i="3"/>
  <c r="AR69" i="4"/>
  <c r="AR67" i="4"/>
  <c r="AR46" i="3"/>
  <c r="AR50" i="3"/>
  <c r="AR48" i="3"/>
  <c r="AR49" i="3"/>
  <c r="AR47" i="3"/>
  <c r="AR53" i="3"/>
  <c r="AR68" i="4"/>
  <c r="W81" i="4"/>
  <c r="AP81" i="4" s="1"/>
  <c r="AR35" i="3"/>
  <c r="AB13" i="3"/>
  <c r="AB17" i="3"/>
  <c r="AB19" i="3"/>
  <c r="AB14" i="3"/>
  <c r="AB18" i="3"/>
  <c r="AB16" i="3"/>
  <c r="AB12" i="3"/>
  <c r="AB15" i="3"/>
  <c r="AR30" i="3"/>
  <c r="AR29" i="3"/>
  <c r="AR31" i="3"/>
  <c r="AR32" i="3"/>
  <c r="AR33" i="3"/>
  <c r="AR34" i="3"/>
  <c r="AR66" i="4"/>
  <c r="AU17" i="4"/>
  <c r="AU19" i="4"/>
  <c r="AU14" i="4"/>
  <c r="AU18" i="4"/>
  <c r="AU16" i="4"/>
  <c r="AU15" i="4"/>
  <c r="AU12" i="4"/>
  <c r="AU13" i="4"/>
  <c r="AR36" i="4"/>
  <c r="AR31" i="4"/>
  <c r="AR30" i="4"/>
  <c r="AR29" i="4"/>
  <c r="AR35" i="4"/>
  <c r="AR52" i="3"/>
  <c r="AR65" i="3" l="1"/>
  <c r="AR66" i="3"/>
  <c r="AR64" i="3"/>
  <c r="F89" i="3"/>
  <c r="I86" i="3"/>
  <c r="I84" i="3"/>
  <c r="I80" i="4"/>
  <c r="I82" i="3"/>
  <c r="I85" i="3"/>
  <c r="I81" i="3"/>
  <c r="I87" i="3"/>
  <c r="I80" i="3"/>
  <c r="R83" i="3" s="1"/>
  <c r="AR52" i="4"/>
  <c r="AR50" i="4"/>
  <c r="AR51" i="4"/>
  <c r="AR46" i="4"/>
  <c r="G86" i="3"/>
  <c r="AR70" i="3"/>
  <c r="AB48" i="4"/>
  <c r="AC48" i="4" s="1"/>
  <c r="AR68" i="3"/>
  <c r="AC17" i="4"/>
  <c r="F89" i="4"/>
  <c r="E89" i="4"/>
  <c r="H84" i="4"/>
  <c r="H82" i="4"/>
  <c r="H81" i="4"/>
  <c r="H80" i="4"/>
  <c r="H87" i="4"/>
  <c r="AB29" i="4"/>
  <c r="AC29" i="4" s="1"/>
  <c r="AD16" i="4"/>
  <c r="AB64" i="3"/>
  <c r="AD64" i="3" s="1"/>
  <c r="AB66" i="3"/>
  <c r="AD66" i="3" s="1"/>
  <c r="H82" i="3"/>
  <c r="AB49" i="3"/>
  <c r="AC49" i="3" s="1"/>
  <c r="AB52" i="3"/>
  <c r="AC52" i="3" s="1"/>
  <c r="AB53" i="3"/>
  <c r="AD53" i="3" s="1"/>
  <c r="G81" i="3"/>
  <c r="G85" i="3"/>
  <c r="H84" i="3"/>
  <c r="G84" i="3"/>
  <c r="AB35" i="3"/>
  <c r="AC35" i="3" s="1"/>
  <c r="AB34" i="3"/>
  <c r="AD34" i="3" s="1"/>
  <c r="D89" i="3"/>
  <c r="AB31" i="3"/>
  <c r="AD31" i="3" s="1"/>
  <c r="AB33" i="3"/>
  <c r="AC33" i="3" s="1"/>
  <c r="AB36" i="3"/>
  <c r="AC36" i="3" s="1"/>
  <c r="H81" i="3"/>
  <c r="W82" i="3"/>
  <c r="AP82" i="3" s="1"/>
  <c r="W83" i="3"/>
  <c r="AP83" i="3" s="1"/>
  <c r="G83" i="3"/>
  <c r="G82" i="3"/>
  <c r="G80" i="3"/>
  <c r="AB36" i="4"/>
  <c r="AC36" i="4" s="1"/>
  <c r="I81" i="4"/>
  <c r="H83" i="4"/>
  <c r="W82" i="4"/>
  <c r="AP82" i="4" s="1"/>
  <c r="H85" i="4"/>
  <c r="H86" i="4"/>
  <c r="AD13" i="4"/>
  <c r="AD18" i="4"/>
  <c r="G83" i="4"/>
  <c r="AD19" i="4"/>
  <c r="AH16" i="4" s="1"/>
  <c r="AB34" i="4"/>
  <c r="AD34" i="4" s="1"/>
  <c r="AR49" i="4"/>
  <c r="AC14" i="4"/>
  <c r="AE16" i="4" s="1"/>
  <c r="G84" i="4"/>
  <c r="G81" i="4"/>
  <c r="AB70" i="3"/>
  <c r="AC70" i="3" s="1"/>
  <c r="AD12" i="4"/>
  <c r="AJ12" i="4" s="1"/>
  <c r="H86" i="3"/>
  <c r="H80" i="3"/>
  <c r="AB46" i="3"/>
  <c r="AC46" i="3" s="1"/>
  <c r="G87" i="4"/>
  <c r="AB69" i="3"/>
  <c r="G86" i="4"/>
  <c r="H87" i="3"/>
  <c r="G80" i="4"/>
  <c r="G82" i="4"/>
  <c r="AR48" i="4"/>
  <c r="AR47" i="4"/>
  <c r="G85" i="4"/>
  <c r="AD15" i="4"/>
  <c r="AI16" i="4" s="1"/>
  <c r="AB32" i="4"/>
  <c r="AC32" i="4" s="1"/>
  <c r="E89" i="3"/>
  <c r="H83" i="3"/>
  <c r="H85" i="3"/>
  <c r="AB63" i="3"/>
  <c r="AC63" i="3" s="1"/>
  <c r="D89" i="4"/>
  <c r="AB46" i="4"/>
  <c r="AD46" i="4" s="1"/>
  <c r="AB47" i="3"/>
  <c r="AD47" i="3" s="1"/>
  <c r="I87" i="4"/>
  <c r="AB32" i="3"/>
  <c r="AD32" i="3" s="1"/>
  <c r="AB30" i="3"/>
  <c r="AD30" i="3" s="1"/>
  <c r="AB29" i="3"/>
  <c r="AC29" i="3" s="1"/>
  <c r="AB31" i="4"/>
  <c r="AD31" i="4" s="1"/>
  <c r="AB35" i="4"/>
  <c r="AD35" i="4" s="1"/>
  <c r="AB51" i="3"/>
  <c r="AC51" i="3" s="1"/>
  <c r="AB66" i="4"/>
  <c r="AC66" i="4" s="1"/>
  <c r="AB65" i="3"/>
  <c r="AD65" i="3" s="1"/>
  <c r="AB67" i="3"/>
  <c r="AD67" i="3" s="1"/>
  <c r="AB30" i="4"/>
  <c r="AD30" i="4" s="1"/>
  <c r="AB52" i="4"/>
  <c r="AD52" i="4" s="1"/>
  <c r="AB68" i="3"/>
  <c r="AD68" i="3" s="1"/>
  <c r="AB33" i="4"/>
  <c r="AC33" i="4" s="1"/>
  <c r="AB49" i="4"/>
  <c r="AD49" i="4" s="1"/>
  <c r="AB68" i="4"/>
  <c r="AC68" i="4" s="1"/>
  <c r="AB50" i="4"/>
  <c r="AD50" i="4" s="1"/>
  <c r="AB51" i="4"/>
  <c r="AC51" i="4" s="1"/>
  <c r="AB48" i="3"/>
  <c r="AC48" i="3" s="1"/>
  <c r="AB50" i="3"/>
  <c r="AC50" i="3" s="1"/>
  <c r="AB64" i="4"/>
  <c r="AC64" i="4" s="1"/>
  <c r="I83" i="4"/>
  <c r="AB63" i="4"/>
  <c r="AD63" i="4" s="1"/>
  <c r="AB65" i="4"/>
  <c r="AB53" i="4"/>
  <c r="AD53" i="4" s="1"/>
  <c r="AB69" i="4"/>
  <c r="AC69" i="4" s="1"/>
  <c r="AB47" i="4"/>
  <c r="AC47" i="4" s="1"/>
  <c r="I84" i="4"/>
  <c r="I85" i="4"/>
  <c r="I82" i="4"/>
  <c r="AP87" i="4"/>
  <c r="AB70" i="4"/>
  <c r="AC70" i="4" s="1"/>
  <c r="AB67" i="4"/>
  <c r="AC67" i="4" s="1"/>
  <c r="AC66" i="3"/>
  <c r="AU67" i="4"/>
  <c r="AW67" i="4" s="1"/>
  <c r="AU65" i="4"/>
  <c r="AW65" i="4" s="1"/>
  <c r="AU68" i="4"/>
  <c r="AV68" i="4" s="1"/>
  <c r="AU63" i="4"/>
  <c r="AW63" i="4" s="1"/>
  <c r="AV12" i="4"/>
  <c r="AW12" i="4"/>
  <c r="AV14" i="4"/>
  <c r="AW14" i="4"/>
  <c r="AU31" i="3"/>
  <c r="AU29" i="3"/>
  <c r="AU36" i="3"/>
  <c r="AU34" i="3"/>
  <c r="AU30" i="3"/>
  <c r="AU32" i="3"/>
  <c r="AU33" i="3"/>
  <c r="AU35" i="3"/>
  <c r="AC16" i="3"/>
  <c r="AD16" i="3"/>
  <c r="AC17" i="3"/>
  <c r="AD17" i="3"/>
  <c r="AU19" i="3"/>
  <c r="AU18" i="3"/>
  <c r="AU12" i="3"/>
  <c r="AU17" i="3"/>
  <c r="AU13" i="3"/>
  <c r="AU15" i="3"/>
  <c r="AU14" i="3"/>
  <c r="AU16" i="3"/>
  <c r="AW15" i="4"/>
  <c r="AV15" i="4"/>
  <c r="AV19" i="4"/>
  <c r="AW19" i="4"/>
  <c r="AD18" i="3"/>
  <c r="AC18" i="3"/>
  <c r="AD13" i="3"/>
  <c r="AC13" i="3"/>
  <c r="AU70" i="4"/>
  <c r="AW16" i="4"/>
  <c r="AV16" i="4"/>
  <c r="AW17" i="4"/>
  <c r="AV17" i="4"/>
  <c r="AC15" i="3"/>
  <c r="AD15" i="3"/>
  <c r="AD14" i="3"/>
  <c r="AC14" i="3"/>
  <c r="AU47" i="3"/>
  <c r="AU51" i="3"/>
  <c r="AU46" i="3"/>
  <c r="AU53" i="3"/>
  <c r="AU52" i="3"/>
  <c r="AU50" i="3"/>
  <c r="AU48" i="3"/>
  <c r="AU49" i="3"/>
  <c r="AU69" i="4"/>
  <c r="AU66" i="4"/>
  <c r="AU36" i="4"/>
  <c r="AU33" i="4"/>
  <c r="AU31" i="4"/>
  <c r="AU30" i="4"/>
  <c r="AU34" i="4"/>
  <c r="AU35" i="4"/>
  <c r="AU29" i="4"/>
  <c r="AU32" i="4"/>
  <c r="AW13" i="4"/>
  <c r="AV13" i="4"/>
  <c r="AW18" i="4"/>
  <c r="AV18" i="4"/>
  <c r="AC12" i="3"/>
  <c r="AD12" i="3"/>
  <c r="AC19" i="3"/>
  <c r="AD19" i="3"/>
  <c r="AU64" i="4"/>
  <c r="AU65" i="3" l="1"/>
  <c r="AU64" i="3"/>
  <c r="R84" i="3"/>
  <c r="S84" i="3" s="1"/>
  <c r="R87" i="3"/>
  <c r="L17" i="9" s="1"/>
  <c r="R81" i="3"/>
  <c r="L11" i="9" s="1"/>
  <c r="I89" i="3"/>
  <c r="R80" i="3"/>
  <c r="L10" i="9" s="1"/>
  <c r="R82" i="3"/>
  <c r="S82" i="3" s="1"/>
  <c r="R86" i="4"/>
  <c r="L49" i="9" s="1"/>
  <c r="R80" i="4"/>
  <c r="S80" i="4" s="1"/>
  <c r="R85" i="3"/>
  <c r="S85" i="3" s="1"/>
  <c r="R86" i="3"/>
  <c r="S86" i="3" s="1"/>
  <c r="AD69" i="4"/>
  <c r="AU63" i="3"/>
  <c r="AV63" i="3" s="1"/>
  <c r="AD70" i="3"/>
  <c r="AI66" i="3" s="1"/>
  <c r="AU66" i="3"/>
  <c r="AV66" i="3" s="1"/>
  <c r="AU68" i="3"/>
  <c r="AV68" i="3" s="1"/>
  <c r="AD48" i="4"/>
  <c r="AE13" i="4"/>
  <c r="AF16" i="4"/>
  <c r="AU67" i="3"/>
  <c r="AV67" i="3" s="1"/>
  <c r="AU69" i="3"/>
  <c r="AW69" i="3" s="1"/>
  <c r="AU70" i="3"/>
  <c r="AV70" i="3" s="1"/>
  <c r="AD51" i="4"/>
  <c r="AH17" i="4"/>
  <c r="AC47" i="3"/>
  <c r="AD64" i="4"/>
  <c r="AC34" i="3"/>
  <c r="AD52" i="3"/>
  <c r="AH12" i="4"/>
  <c r="AC49" i="4"/>
  <c r="AC46" i="4"/>
  <c r="AL51" i="4" s="1"/>
  <c r="AD49" i="3"/>
  <c r="AG16" i="4"/>
  <c r="AD70" i="4"/>
  <c r="AK70" i="4" s="1"/>
  <c r="AU50" i="4"/>
  <c r="AW50" i="4" s="1"/>
  <c r="AC52" i="4"/>
  <c r="AU49" i="4"/>
  <c r="AW49" i="4" s="1"/>
  <c r="AU51" i="4"/>
  <c r="AV51" i="4" s="1"/>
  <c r="AU48" i="4"/>
  <c r="AW48" i="4" s="1"/>
  <c r="AC31" i="4"/>
  <c r="AD29" i="4"/>
  <c r="O80" i="4"/>
  <c r="P80" i="4" s="1"/>
  <c r="AC35" i="4"/>
  <c r="L83" i="4"/>
  <c r="M83" i="4" s="1"/>
  <c r="AD36" i="4"/>
  <c r="AL36" i="4" s="1"/>
  <c r="O82" i="4"/>
  <c r="G45" i="9" s="1"/>
  <c r="AE18" i="4"/>
  <c r="AF13" i="4"/>
  <c r="AJ16" i="4"/>
  <c r="AK14" i="4"/>
  <c r="AF12" i="4"/>
  <c r="AH13" i="4"/>
  <c r="AK17" i="4"/>
  <c r="AL18" i="4"/>
  <c r="AI13" i="4"/>
  <c r="AF17" i="4"/>
  <c r="AK16" i="4"/>
  <c r="AK18" i="4"/>
  <c r="AC64" i="3"/>
  <c r="AG64" i="3" s="1"/>
  <c r="AC65" i="3"/>
  <c r="AJ66" i="3" s="1"/>
  <c r="AC68" i="3"/>
  <c r="AI68" i="3" s="1"/>
  <c r="AC67" i="3"/>
  <c r="AD51" i="3"/>
  <c r="L80" i="3"/>
  <c r="M80" i="3" s="1"/>
  <c r="AD48" i="3"/>
  <c r="AK48" i="3" s="1"/>
  <c r="AD46" i="3"/>
  <c r="AC53" i="3"/>
  <c r="AE51" i="3" s="1"/>
  <c r="AC32" i="3"/>
  <c r="AD36" i="3"/>
  <c r="AC31" i="3"/>
  <c r="O86" i="3"/>
  <c r="P86" i="3" s="1"/>
  <c r="AD35" i="3"/>
  <c r="AD33" i="3"/>
  <c r="AH33" i="3" s="1"/>
  <c r="G89" i="3"/>
  <c r="L85" i="3"/>
  <c r="C15" i="9" s="1"/>
  <c r="L86" i="3"/>
  <c r="C16" i="9" s="1"/>
  <c r="B16" i="9" s="1"/>
  <c r="F31" i="9" s="1"/>
  <c r="O85" i="3"/>
  <c r="P85" i="3" s="1"/>
  <c r="O87" i="3"/>
  <c r="P87" i="3" s="1"/>
  <c r="L82" i="3"/>
  <c r="C12" i="9" s="1"/>
  <c r="AD29" i="3"/>
  <c r="AK29" i="3" s="1"/>
  <c r="AC30" i="3"/>
  <c r="L87" i="3"/>
  <c r="C17" i="9" s="1"/>
  <c r="L84" i="3"/>
  <c r="M84" i="3" s="1"/>
  <c r="L83" i="3"/>
  <c r="M83" i="3" s="1"/>
  <c r="L81" i="3"/>
  <c r="C11" i="9" s="1"/>
  <c r="O83" i="3"/>
  <c r="G13" i="9" s="1"/>
  <c r="AD33" i="4"/>
  <c r="O81" i="4"/>
  <c r="P81" i="4" s="1"/>
  <c r="O87" i="4"/>
  <c r="G50" i="9" s="1"/>
  <c r="AD32" i="4"/>
  <c r="O83" i="4"/>
  <c r="G46" i="9" s="1"/>
  <c r="L80" i="4"/>
  <c r="M80" i="4" s="1"/>
  <c r="O84" i="4"/>
  <c r="G47" i="9" s="1"/>
  <c r="L84" i="4"/>
  <c r="C47" i="9" s="1"/>
  <c r="R85" i="4"/>
  <c r="L48" i="9" s="1"/>
  <c r="AC30" i="4"/>
  <c r="H89" i="4"/>
  <c r="O85" i="4"/>
  <c r="P85" i="4" s="1"/>
  <c r="O86" i="4"/>
  <c r="P86" i="4" s="1"/>
  <c r="R87" i="4"/>
  <c r="L50" i="9" s="1"/>
  <c r="L86" i="4"/>
  <c r="C49" i="9" s="1"/>
  <c r="L85" i="4"/>
  <c r="M85" i="4" s="1"/>
  <c r="L82" i="4"/>
  <c r="C45" i="9" s="1"/>
  <c r="AE12" i="4"/>
  <c r="AL13" i="4"/>
  <c r="AL14" i="4"/>
  <c r="AH14" i="4"/>
  <c r="AI12" i="4"/>
  <c r="AK12" i="4"/>
  <c r="AJ18" i="4"/>
  <c r="AG18" i="4"/>
  <c r="AJ13" i="4"/>
  <c r="AE15" i="4"/>
  <c r="AE14" i="4"/>
  <c r="AE17" i="4"/>
  <c r="AL17" i="4"/>
  <c r="AG12" i="4"/>
  <c r="AE19" i="4"/>
  <c r="AL16" i="4"/>
  <c r="AH18" i="4"/>
  <c r="AG14" i="4"/>
  <c r="AI14" i="4"/>
  <c r="AJ17" i="4"/>
  <c r="AI15" i="4"/>
  <c r="AF19" i="4"/>
  <c r="AF14" i="4"/>
  <c r="AL12" i="4"/>
  <c r="AK13" i="4"/>
  <c r="AH15" i="4"/>
  <c r="AL19" i="4"/>
  <c r="AJ14" i="4"/>
  <c r="AK15" i="4"/>
  <c r="AJ19" i="4"/>
  <c r="AI17" i="4"/>
  <c r="L81" i="4"/>
  <c r="C44" i="9" s="1"/>
  <c r="H89" i="3"/>
  <c r="AU47" i="4"/>
  <c r="AW47" i="4" s="1"/>
  <c r="AU53" i="4"/>
  <c r="AV53" i="4" s="1"/>
  <c r="AG15" i="4"/>
  <c r="AF15" i="4"/>
  <c r="O84" i="3"/>
  <c r="G14" i="9" s="1"/>
  <c r="AG19" i="4"/>
  <c r="AI19" i="4"/>
  <c r="O80" i="3"/>
  <c r="P80" i="3" s="1"/>
  <c r="AU46" i="4"/>
  <c r="AV46" i="4" s="1"/>
  <c r="AU52" i="4"/>
  <c r="AV52" i="4" s="1"/>
  <c r="AI18" i="4"/>
  <c r="AG13" i="4"/>
  <c r="AL15" i="4"/>
  <c r="AJ15" i="4"/>
  <c r="AC34" i="4"/>
  <c r="AH34" i="4" s="1"/>
  <c r="AK19" i="4"/>
  <c r="AH19" i="4"/>
  <c r="L87" i="4"/>
  <c r="M87" i="4" s="1"/>
  <c r="O82" i="3"/>
  <c r="G12" i="9" s="1"/>
  <c r="AG17" i="4"/>
  <c r="I89" i="4"/>
  <c r="AD63" i="3"/>
  <c r="G89" i="4"/>
  <c r="O81" i="3"/>
  <c r="P81" i="3" s="1"/>
  <c r="AD69" i="3"/>
  <c r="AC69" i="3"/>
  <c r="AF18" i="4"/>
  <c r="AD47" i="4"/>
  <c r="R81" i="4"/>
  <c r="L44" i="9" s="1"/>
  <c r="AD66" i="4"/>
  <c r="AI69" i="4" s="1"/>
  <c r="AC50" i="4"/>
  <c r="AC53" i="4"/>
  <c r="AD67" i="4"/>
  <c r="AD65" i="4"/>
  <c r="AC65" i="4"/>
  <c r="AD50" i="3"/>
  <c r="AD68" i="4"/>
  <c r="R84" i="4"/>
  <c r="S84" i="4" s="1"/>
  <c r="R83" i="4"/>
  <c r="L46" i="9" s="1"/>
  <c r="AC63" i="4"/>
  <c r="R82" i="4"/>
  <c r="S82" i="4" s="1"/>
  <c r="S86" i="4"/>
  <c r="N49" i="9" s="1"/>
  <c r="AG13" i="3"/>
  <c r="AV67" i="4"/>
  <c r="L43" i="9"/>
  <c r="N43" i="9" s="1"/>
  <c r="AW68" i="4"/>
  <c r="AV63" i="4"/>
  <c r="AV65" i="4"/>
  <c r="AZ18" i="4"/>
  <c r="BA18" i="4"/>
  <c r="BB18" i="4"/>
  <c r="AY18" i="4"/>
  <c r="BC18" i="4"/>
  <c r="BE18" i="4"/>
  <c r="AX18" i="4"/>
  <c r="BD18" i="4"/>
  <c r="AW32" i="4"/>
  <c r="AV32" i="4"/>
  <c r="AW30" i="4"/>
  <c r="AV30" i="4"/>
  <c r="AW52" i="3"/>
  <c r="AV52" i="3"/>
  <c r="AW47" i="3"/>
  <c r="AV47" i="3"/>
  <c r="AW64" i="3"/>
  <c r="AV64" i="3"/>
  <c r="AW66" i="3"/>
  <c r="AW13" i="3"/>
  <c r="AV13" i="3"/>
  <c r="AV19" i="3"/>
  <c r="AW19" i="3"/>
  <c r="AI16" i="3"/>
  <c r="AG16" i="3"/>
  <c r="AF16" i="3"/>
  <c r="AL16" i="3"/>
  <c r="AK16" i="3"/>
  <c r="AJ16" i="3"/>
  <c r="AE16" i="3"/>
  <c r="AH16" i="3"/>
  <c r="AV30" i="3"/>
  <c r="AW30" i="3"/>
  <c r="AW31" i="3"/>
  <c r="AV31" i="3"/>
  <c r="BB12" i="4"/>
  <c r="BD12" i="4"/>
  <c r="BA12" i="4"/>
  <c r="BE12" i="4"/>
  <c r="AY12" i="4"/>
  <c r="AZ12" i="4"/>
  <c r="AX12" i="4"/>
  <c r="BC12" i="4"/>
  <c r="AV29" i="4"/>
  <c r="AW29" i="4"/>
  <c r="AV49" i="3"/>
  <c r="AW49" i="3"/>
  <c r="BB17" i="4"/>
  <c r="AX17" i="4"/>
  <c r="BC17" i="4"/>
  <c r="AZ17" i="4"/>
  <c r="BE17" i="4"/>
  <c r="BD17" i="4"/>
  <c r="AY17" i="4"/>
  <c r="BA17" i="4"/>
  <c r="AI18" i="3"/>
  <c r="AE18" i="3"/>
  <c r="AJ18" i="3"/>
  <c r="AK18" i="3"/>
  <c r="AG18" i="3"/>
  <c r="AF18" i="3"/>
  <c r="AL18" i="3"/>
  <c r="AH18" i="3"/>
  <c r="AV16" i="3"/>
  <c r="AW16" i="3"/>
  <c r="AW35" i="3"/>
  <c r="AV35" i="3"/>
  <c r="AV64" i="4"/>
  <c r="AW64" i="4"/>
  <c r="S81" i="3"/>
  <c r="BE13" i="4"/>
  <c r="BD13" i="4"/>
  <c r="AX13" i="4"/>
  <c r="AY13" i="4"/>
  <c r="BA13" i="4"/>
  <c r="BB13" i="4"/>
  <c r="AZ13" i="4"/>
  <c r="BC13" i="4"/>
  <c r="AW35" i="4"/>
  <c r="AV35" i="4"/>
  <c r="AW33" i="4"/>
  <c r="AV33" i="4"/>
  <c r="AV66" i="4"/>
  <c r="AW66" i="4"/>
  <c r="AW48" i="3"/>
  <c r="AV48" i="3"/>
  <c r="AW46" i="3"/>
  <c r="AV46" i="3"/>
  <c r="AK15" i="3"/>
  <c r="AJ15" i="3"/>
  <c r="AI15" i="3"/>
  <c r="AG15" i="3"/>
  <c r="AF15" i="3"/>
  <c r="AL15" i="3"/>
  <c r="AH15" i="3"/>
  <c r="AE15" i="3"/>
  <c r="AV70" i="4"/>
  <c r="AW70" i="4"/>
  <c r="AZ19" i="4"/>
  <c r="BB19" i="4"/>
  <c r="AY19" i="4"/>
  <c r="BD19" i="4"/>
  <c r="BE19" i="4"/>
  <c r="BA19" i="4"/>
  <c r="BC19" i="4"/>
  <c r="AX19" i="4"/>
  <c r="AV65" i="3"/>
  <c r="AW65" i="3"/>
  <c r="AV14" i="3"/>
  <c r="AW14" i="3"/>
  <c r="AW12" i="3"/>
  <c r="AV12" i="3"/>
  <c r="AG17" i="3"/>
  <c r="AF17" i="3"/>
  <c r="AE17" i="3"/>
  <c r="AJ17" i="3"/>
  <c r="AH17" i="3"/>
  <c r="AL17" i="3"/>
  <c r="AK17" i="3"/>
  <c r="AI17" i="3"/>
  <c r="AV33" i="3"/>
  <c r="AW33" i="3"/>
  <c r="AV36" i="3"/>
  <c r="AW36" i="3"/>
  <c r="BD14" i="4"/>
  <c r="BE14" i="4"/>
  <c r="BC14" i="4"/>
  <c r="BB14" i="4"/>
  <c r="BA14" i="4"/>
  <c r="AX14" i="4"/>
  <c r="AZ14" i="4"/>
  <c r="AY14" i="4"/>
  <c r="AH19" i="3"/>
  <c r="AF19" i="3"/>
  <c r="AI19" i="3"/>
  <c r="AL19" i="3"/>
  <c r="AK19" i="3"/>
  <c r="AJ19" i="3"/>
  <c r="AG19" i="3"/>
  <c r="AE19" i="3"/>
  <c r="AV31" i="4"/>
  <c r="AW31" i="4"/>
  <c r="AV53" i="3"/>
  <c r="AW53" i="3"/>
  <c r="L13" i="9"/>
  <c r="S83" i="3"/>
  <c r="AV17" i="3"/>
  <c r="AW17" i="3"/>
  <c r="AV34" i="3"/>
  <c r="AW34" i="3"/>
  <c r="AK12" i="3"/>
  <c r="AE12" i="3"/>
  <c r="AG12" i="3"/>
  <c r="AI12" i="3"/>
  <c r="AJ12" i="3"/>
  <c r="AF12" i="3"/>
  <c r="AL12" i="3"/>
  <c r="AH12" i="3"/>
  <c r="AV34" i="4"/>
  <c r="AW34" i="4"/>
  <c r="AW36" i="4"/>
  <c r="AV36" i="4"/>
  <c r="AW69" i="4"/>
  <c r="AV69" i="4"/>
  <c r="AV50" i="3"/>
  <c r="AW50" i="3"/>
  <c r="AW51" i="3"/>
  <c r="AV51" i="3"/>
  <c r="AE14" i="3"/>
  <c r="AI14" i="3"/>
  <c r="AG14" i="3"/>
  <c r="AK14" i="3"/>
  <c r="AJ14" i="3"/>
  <c r="AH14" i="3"/>
  <c r="AF14" i="3"/>
  <c r="AL14" i="3"/>
  <c r="BC16" i="4"/>
  <c r="AX16" i="4"/>
  <c r="BD16" i="4"/>
  <c r="BE16" i="4"/>
  <c r="AZ16" i="4"/>
  <c r="BA16" i="4"/>
  <c r="AY16" i="4"/>
  <c r="BB16" i="4"/>
  <c r="AI13" i="3"/>
  <c r="AL13" i="3"/>
  <c r="AK13" i="3"/>
  <c r="AE13" i="3"/>
  <c r="AH13" i="3"/>
  <c r="AJ13" i="3"/>
  <c r="AF13" i="3"/>
  <c r="AZ15" i="4"/>
  <c r="BA15" i="4"/>
  <c r="BD15" i="4"/>
  <c r="AX15" i="4"/>
  <c r="AY15" i="4"/>
  <c r="BB15" i="4"/>
  <c r="BE15" i="4"/>
  <c r="BC15" i="4"/>
  <c r="AW15" i="3"/>
  <c r="AV15" i="3"/>
  <c r="AW18" i="3"/>
  <c r="AV18" i="3"/>
  <c r="AV32" i="3"/>
  <c r="AW32" i="3"/>
  <c r="AW29" i="3"/>
  <c r="AV29" i="3"/>
  <c r="L14" i="9" l="1"/>
  <c r="AE50" i="3"/>
  <c r="AE46" i="3"/>
  <c r="S87" i="3"/>
  <c r="T87" i="3" s="1"/>
  <c r="AW63" i="3"/>
  <c r="L12" i="9"/>
  <c r="N12" i="9" s="1"/>
  <c r="L16" i="9"/>
  <c r="N16" i="9" s="1"/>
  <c r="L15" i="9"/>
  <c r="N15" i="9" s="1"/>
  <c r="S80" i="3"/>
  <c r="AJ64" i="4"/>
  <c r="AJ49" i="4"/>
  <c r="AG52" i="4"/>
  <c r="AG69" i="4"/>
  <c r="AV69" i="3"/>
  <c r="AX65" i="3" s="1"/>
  <c r="AE48" i="3"/>
  <c r="AE52" i="3"/>
  <c r="AE49" i="3"/>
  <c r="AW67" i="3"/>
  <c r="BB63" i="3" s="1"/>
  <c r="AF48" i="4"/>
  <c r="AW68" i="3"/>
  <c r="BB64" i="3" s="1"/>
  <c r="AI70" i="3"/>
  <c r="AE53" i="3"/>
  <c r="AJ51" i="4"/>
  <c r="AE63" i="4"/>
  <c r="AF70" i="4"/>
  <c r="AH48" i="4"/>
  <c r="AI51" i="4"/>
  <c r="AG49" i="4"/>
  <c r="AL29" i="4"/>
  <c r="AJ47" i="3"/>
  <c r="AF51" i="4"/>
  <c r="AV47" i="4"/>
  <c r="AF29" i="4"/>
  <c r="AI52" i="3"/>
  <c r="AW70" i="3"/>
  <c r="BD64" i="3" s="1"/>
  <c r="AE47" i="3"/>
  <c r="AH36" i="4"/>
  <c r="AK29" i="4"/>
  <c r="AG66" i="3"/>
  <c r="AI51" i="3"/>
  <c r="AI34" i="3"/>
  <c r="AJ65" i="3"/>
  <c r="AF67" i="3"/>
  <c r="AH49" i="4"/>
  <c r="AL69" i="4"/>
  <c r="AG46" i="4"/>
  <c r="AK64" i="4"/>
  <c r="AG53" i="3"/>
  <c r="AK69" i="4"/>
  <c r="AW51" i="4"/>
  <c r="AL66" i="4"/>
  <c r="AI49" i="4"/>
  <c r="AG47" i="4"/>
  <c r="AI31" i="4"/>
  <c r="AI52" i="4"/>
  <c r="AI47" i="3"/>
  <c r="AG35" i="3"/>
  <c r="AH32" i="3"/>
  <c r="AG47" i="3"/>
  <c r="AK52" i="3"/>
  <c r="AF34" i="3"/>
  <c r="AG51" i="3"/>
  <c r="AG32" i="3"/>
  <c r="AI53" i="3"/>
  <c r="AJ46" i="4"/>
  <c r="AI48" i="4"/>
  <c r="AG52" i="3"/>
  <c r="AI49" i="3"/>
  <c r="AL31" i="4"/>
  <c r="AF51" i="3"/>
  <c r="AK53" i="3"/>
  <c r="AK47" i="3"/>
  <c r="AH50" i="3"/>
  <c r="AF64" i="3"/>
  <c r="AG63" i="3"/>
  <c r="AH31" i="3"/>
  <c r="AH46" i="3"/>
  <c r="AJ67" i="3"/>
  <c r="AJ70" i="3"/>
  <c r="AG49" i="3"/>
  <c r="AF53" i="3"/>
  <c r="AH46" i="4"/>
  <c r="AL48" i="4"/>
  <c r="AF52" i="3"/>
  <c r="AH49" i="3"/>
  <c r="AK49" i="3"/>
  <c r="AI47" i="4"/>
  <c r="AK51" i="3"/>
  <c r="AF65" i="3"/>
  <c r="AJ30" i="3"/>
  <c r="AG34" i="3"/>
  <c r="AJ52" i="4"/>
  <c r="AJ36" i="4"/>
  <c r="AJ31" i="4"/>
  <c r="AK46" i="4"/>
  <c r="AL52" i="4"/>
  <c r="AL49" i="4"/>
  <c r="AH32" i="4"/>
  <c r="AH70" i="4"/>
  <c r="AF30" i="4"/>
  <c r="AJ35" i="4"/>
  <c r="AG29" i="4"/>
  <c r="AI32" i="3"/>
  <c r="AF35" i="3"/>
  <c r="AG36" i="3"/>
  <c r="AF69" i="3"/>
  <c r="AL36" i="3"/>
  <c r="AK70" i="3"/>
  <c r="AK66" i="4"/>
  <c r="AL63" i="4"/>
  <c r="AK65" i="3"/>
  <c r="AF69" i="4"/>
  <c r="AL35" i="4"/>
  <c r="AI36" i="3"/>
  <c r="AI29" i="3"/>
  <c r="AK64" i="3"/>
  <c r="AH63" i="4"/>
  <c r="AK66" i="3"/>
  <c r="AF47" i="3"/>
  <c r="AG65" i="3"/>
  <c r="AH65" i="3"/>
  <c r="AK68" i="3"/>
  <c r="AE67" i="4"/>
  <c r="AJ35" i="3"/>
  <c r="AV50" i="4"/>
  <c r="AF31" i="3"/>
  <c r="AF35" i="4"/>
  <c r="AF36" i="4"/>
  <c r="AL64" i="4"/>
  <c r="AI68" i="4"/>
  <c r="AI67" i="4"/>
  <c r="AG67" i="4"/>
  <c r="AE69" i="4"/>
  <c r="AF63" i="4"/>
  <c r="AE70" i="4"/>
  <c r="AJ70" i="4"/>
  <c r="AE66" i="4"/>
  <c r="AG64" i="4"/>
  <c r="AG63" i="4"/>
  <c r="BB63" i="4"/>
  <c r="AG68" i="4"/>
  <c r="AK48" i="4"/>
  <c r="AW46" i="4"/>
  <c r="AL47" i="4"/>
  <c r="AF53" i="4"/>
  <c r="AV49" i="4"/>
  <c r="AF46" i="4"/>
  <c r="AJ48" i="4"/>
  <c r="AJ53" i="4"/>
  <c r="AK47" i="4"/>
  <c r="AK52" i="4"/>
  <c r="AF52" i="4"/>
  <c r="AJ47" i="4"/>
  <c r="AK49" i="4"/>
  <c r="G44" i="9"/>
  <c r="I44" i="9" s="1"/>
  <c r="AH47" i="4"/>
  <c r="AK53" i="4"/>
  <c r="AK51" i="4"/>
  <c r="AG51" i="4"/>
  <c r="AF47" i="4"/>
  <c r="AV48" i="4"/>
  <c r="AZ48" i="4" s="1"/>
  <c r="AI50" i="4"/>
  <c r="AW52" i="4"/>
  <c r="BE52" i="4" s="1"/>
  <c r="AE47" i="4"/>
  <c r="C48" i="9"/>
  <c r="D48" i="9" s="1"/>
  <c r="AE48" i="4"/>
  <c r="AF50" i="4"/>
  <c r="AW53" i="4"/>
  <c r="AH51" i="4"/>
  <c r="AK50" i="4"/>
  <c r="AG48" i="4"/>
  <c r="C46" i="9"/>
  <c r="D46" i="9" s="1"/>
  <c r="AF49" i="4"/>
  <c r="AI46" i="4"/>
  <c r="AE46" i="4"/>
  <c r="AH52" i="4"/>
  <c r="AH50" i="4"/>
  <c r="AG50" i="4"/>
  <c r="C50" i="9"/>
  <c r="B50" i="9" s="1"/>
  <c r="F65" i="9" s="1"/>
  <c r="AE51" i="4"/>
  <c r="AE49" i="4"/>
  <c r="AE50" i="4"/>
  <c r="AE52" i="4"/>
  <c r="AL50" i="4"/>
  <c r="AJ50" i="4"/>
  <c r="AH53" i="4"/>
  <c r="G43" i="9"/>
  <c r="I43" i="9" s="1"/>
  <c r="P87" i="4"/>
  <c r="I50" i="9" s="1"/>
  <c r="P83" i="4"/>
  <c r="I46" i="9" s="1"/>
  <c r="AF33" i="4"/>
  <c r="AH31" i="4"/>
  <c r="G49" i="9"/>
  <c r="I49" i="9" s="1"/>
  <c r="M86" i="4"/>
  <c r="D49" i="9" s="1"/>
  <c r="P82" i="4"/>
  <c r="I45" i="9" s="1"/>
  <c r="M82" i="4"/>
  <c r="D45" i="9" s="1"/>
  <c r="P84" i="4"/>
  <c r="I47" i="9" s="1"/>
  <c r="AL33" i="4"/>
  <c r="AH33" i="4"/>
  <c r="AI29" i="4"/>
  <c r="AH29" i="4"/>
  <c r="AG31" i="4"/>
  <c r="AJ32" i="4"/>
  <c r="AG33" i="4"/>
  <c r="AH35" i="4"/>
  <c r="AL34" i="4"/>
  <c r="AJ33" i="4"/>
  <c r="AJ29" i="4"/>
  <c r="S85" i="4"/>
  <c r="N48" i="9" s="1"/>
  <c r="AA16" i="4"/>
  <c r="AA13" i="4"/>
  <c r="AD21" i="4"/>
  <c r="AA14" i="4"/>
  <c r="AA12" i="4"/>
  <c r="AE66" i="3"/>
  <c r="AH64" i="3"/>
  <c r="AJ68" i="3"/>
  <c r="AI64" i="3"/>
  <c r="AI63" i="3"/>
  <c r="AK67" i="3"/>
  <c r="AG68" i="3"/>
  <c r="AG70" i="3"/>
  <c r="AF66" i="3"/>
  <c r="AL69" i="3"/>
  <c r="AL70" i="3"/>
  <c r="AJ64" i="3"/>
  <c r="AF68" i="3"/>
  <c r="AH70" i="3"/>
  <c r="AE64" i="3"/>
  <c r="AH67" i="3"/>
  <c r="AI67" i="3"/>
  <c r="AL64" i="3"/>
  <c r="AJ69" i="3"/>
  <c r="AL67" i="3"/>
  <c r="AE68" i="3"/>
  <c r="AE70" i="3"/>
  <c r="AE67" i="3"/>
  <c r="AJ63" i="3"/>
  <c r="AH68" i="3"/>
  <c r="AL65" i="3"/>
  <c r="AH66" i="3"/>
  <c r="AL68" i="3"/>
  <c r="AF70" i="3"/>
  <c r="AE63" i="3"/>
  <c r="AE69" i="3"/>
  <c r="AH69" i="3"/>
  <c r="AK69" i="3"/>
  <c r="AH63" i="3"/>
  <c r="AL66" i="3"/>
  <c r="AL63" i="3"/>
  <c r="AE65" i="3"/>
  <c r="AG69" i="3"/>
  <c r="AG67" i="3"/>
  <c r="AF63" i="3"/>
  <c r="AI69" i="3"/>
  <c r="C10" i="9"/>
  <c r="B10" i="9" s="1"/>
  <c r="F25" i="9" s="1"/>
  <c r="AJ51" i="3"/>
  <c r="AJ48" i="3"/>
  <c r="AL53" i="3"/>
  <c r="AH53" i="3"/>
  <c r="AG46" i="3"/>
  <c r="AL47" i="3"/>
  <c r="AF46" i="3"/>
  <c r="AI48" i="3"/>
  <c r="AJ49" i="3"/>
  <c r="AJ53" i="3"/>
  <c r="AJ46" i="3"/>
  <c r="AH48" i="3"/>
  <c r="AL49" i="3"/>
  <c r="AL51" i="3"/>
  <c r="AH51" i="3"/>
  <c r="AK46" i="3"/>
  <c r="AL46" i="3"/>
  <c r="AL48" i="3"/>
  <c r="AL52" i="3"/>
  <c r="AJ50" i="3"/>
  <c r="AF48" i="3"/>
  <c r="AJ52" i="3"/>
  <c r="AH52" i="3"/>
  <c r="AH47" i="3"/>
  <c r="AJ32" i="3"/>
  <c r="M82" i="3"/>
  <c r="D12" i="9" s="1"/>
  <c r="G16" i="9"/>
  <c r="I16" i="9" s="1"/>
  <c r="AJ31" i="3"/>
  <c r="AJ34" i="3"/>
  <c r="AJ36" i="3"/>
  <c r="C14" i="9"/>
  <c r="D14" i="9" s="1"/>
  <c r="AJ33" i="3"/>
  <c r="AL32" i="3"/>
  <c r="AH35" i="3"/>
  <c r="AF36" i="3"/>
  <c r="AF33" i="3"/>
  <c r="AG33" i="3"/>
  <c r="AL31" i="3"/>
  <c r="AG31" i="3"/>
  <c r="AF32" i="3"/>
  <c r="AH34" i="3"/>
  <c r="AI35" i="3"/>
  <c r="AL35" i="3"/>
  <c r="AH36" i="3"/>
  <c r="AJ29" i="3"/>
  <c r="AL33" i="3"/>
  <c r="AI33" i="3"/>
  <c r="AH30" i="3"/>
  <c r="AI31" i="3"/>
  <c r="G15" i="9"/>
  <c r="I15" i="9" s="1"/>
  <c r="AL29" i="3"/>
  <c r="M86" i="3"/>
  <c r="D16" i="9" s="1"/>
  <c r="P82" i="3"/>
  <c r="I12" i="9" s="1"/>
  <c r="M85" i="3"/>
  <c r="D15" i="9" s="1"/>
  <c r="G17" i="9"/>
  <c r="I17" i="9" s="1"/>
  <c r="M87" i="3"/>
  <c r="D17" i="9" s="1"/>
  <c r="AF30" i="3"/>
  <c r="AK34" i="3"/>
  <c r="P83" i="3"/>
  <c r="I13" i="9" s="1"/>
  <c r="AK32" i="3"/>
  <c r="AE36" i="3"/>
  <c r="AF29" i="3"/>
  <c r="AI30" i="3"/>
  <c r="AE31" i="3"/>
  <c r="AE32" i="3"/>
  <c r="AL34" i="3"/>
  <c r="AE35" i="3"/>
  <c r="AE29" i="3"/>
  <c r="AH29" i="3"/>
  <c r="M81" i="3"/>
  <c r="AE33" i="3"/>
  <c r="C13" i="9"/>
  <c r="D13" i="9" s="1"/>
  <c r="AE30" i="3"/>
  <c r="AL30" i="3"/>
  <c r="AG30" i="3"/>
  <c r="P84" i="3"/>
  <c r="AK31" i="3"/>
  <c r="AE34" i="3"/>
  <c r="AK35" i="3"/>
  <c r="AK36" i="3"/>
  <c r="AG29" i="3"/>
  <c r="AK33" i="3"/>
  <c r="AK30" i="3"/>
  <c r="AI36" i="4"/>
  <c r="M84" i="4"/>
  <c r="AI32" i="4"/>
  <c r="AI33" i="4"/>
  <c r="AF32" i="4"/>
  <c r="G48" i="9"/>
  <c r="I48" i="9" s="1"/>
  <c r="L89" i="4"/>
  <c r="AF31" i="4"/>
  <c r="AL32" i="4"/>
  <c r="AI35" i="4"/>
  <c r="C43" i="9"/>
  <c r="B43" i="9" s="1"/>
  <c r="F58" i="9" s="1"/>
  <c r="AJ30" i="4"/>
  <c r="AE31" i="4"/>
  <c r="AL30" i="4"/>
  <c r="AK33" i="4"/>
  <c r="S87" i="4"/>
  <c r="N50" i="9" s="1"/>
  <c r="AE32" i="4"/>
  <c r="AE30" i="4"/>
  <c r="AI30" i="4"/>
  <c r="AK30" i="4"/>
  <c r="AH30" i="4"/>
  <c r="AG34" i="4"/>
  <c r="M81" i="4"/>
  <c r="AK36" i="4"/>
  <c r="AK32" i="4"/>
  <c r="S81" i="4"/>
  <c r="N44" i="9" s="1"/>
  <c r="O89" i="4"/>
  <c r="AG30" i="4"/>
  <c r="AK35" i="4"/>
  <c r="AK31" i="4"/>
  <c r="AJ34" i="4"/>
  <c r="AE36" i="4"/>
  <c r="AG32" i="4"/>
  <c r="AA18" i="4"/>
  <c r="AA17" i="4"/>
  <c r="AA19" i="4"/>
  <c r="AA15" i="4"/>
  <c r="AJ68" i="4"/>
  <c r="AG70" i="4"/>
  <c r="AH69" i="4"/>
  <c r="AJ69" i="4"/>
  <c r="AE33" i="4"/>
  <c r="AE35" i="4"/>
  <c r="AE34" i="4"/>
  <c r="AF34" i="4"/>
  <c r="G11" i="9"/>
  <c r="I11" i="9" s="1"/>
  <c r="AE29" i="4"/>
  <c r="AI64" i="4"/>
  <c r="AF68" i="4"/>
  <c r="AK68" i="4"/>
  <c r="AE65" i="4"/>
  <c r="G10" i="9"/>
  <c r="I10" i="9" s="1"/>
  <c r="AK63" i="4"/>
  <c r="AH66" i="4"/>
  <c r="AG66" i="4"/>
  <c r="AH65" i="4"/>
  <c r="AL70" i="4"/>
  <c r="AI70" i="4"/>
  <c r="AI66" i="4"/>
  <c r="AK65" i="4"/>
  <c r="AJ65" i="4"/>
  <c r="AG35" i="4"/>
  <c r="AK34" i="4"/>
  <c r="AI34" i="4"/>
  <c r="AG36" i="4"/>
  <c r="AF64" i="4"/>
  <c r="AE64" i="4"/>
  <c r="AE68" i="4"/>
  <c r="AL68" i="4"/>
  <c r="L45" i="9"/>
  <c r="N45" i="9" s="1"/>
  <c r="AI65" i="4"/>
  <c r="AL65" i="4"/>
  <c r="AJ63" i="4"/>
  <c r="AK63" i="3"/>
  <c r="AI65" i="3"/>
  <c r="AK67" i="4"/>
  <c r="AF67" i="4"/>
  <c r="AE53" i="4"/>
  <c r="AG53" i="4"/>
  <c r="AF50" i="3"/>
  <c r="AI63" i="4"/>
  <c r="AH67" i="4"/>
  <c r="AL46" i="4"/>
  <c r="AI53" i="4"/>
  <c r="AL53" i="4"/>
  <c r="AL50" i="3"/>
  <c r="AH64" i="4"/>
  <c r="AH68" i="4"/>
  <c r="AL67" i="4"/>
  <c r="AF66" i="4"/>
  <c r="S83" i="4"/>
  <c r="AI46" i="3"/>
  <c r="AG48" i="3"/>
  <c r="AG50" i="3"/>
  <c r="AK50" i="3"/>
  <c r="R89" i="4"/>
  <c r="AJ66" i="4"/>
  <c r="AG65" i="4"/>
  <c r="AJ67" i="4"/>
  <c r="AF65" i="4"/>
  <c r="AF49" i="3"/>
  <c r="AI50" i="3"/>
  <c r="L47" i="9"/>
  <c r="N47" i="9" s="1"/>
  <c r="AZ65" i="4"/>
  <c r="BB68" i="4"/>
  <c r="BC63" i="4"/>
  <c r="AY67" i="4"/>
  <c r="BC67" i="4"/>
  <c r="BE67" i="4"/>
  <c r="BE63" i="4"/>
  <c r="BA68" i="4"/>
  <c r="AY63" i="4"/>
  <c r="BE68" i="4"/>
  <c r="BA65" i="4"/>
  <c r="BC68" i="4"/>
  <c r="BE65" i="4"/>
  <c r="AZ63" i="4"/>
  <c r="BD63" i="4"/>
  <c r="BA67" i="4"/>
  <c r="BD68" i="4"/>
  <c r="BA63" i="4"/>
  <c r="N46" i="9"/>
  <c r="BD67" i="4"/>
  <c r="BC65" i="4"/>
  <c r="AY65" i="4"/>
  <c r="AZ68" i="4"/>
  <c r="BB67" i="4"/>
  <c r="AT12" i="4"/>
  <c r="AT16" i="4"/>
  <c r="T84" i="3"/>
  <c r="BD29" i="3"/>
  <c r="BC29" i="3"/>
  <c r="BA29" i="3"/>
  <c r="AX29" i="3"/>
  <c r="BE29" i="3"/>
  <c r="AZ29" i="3"/>
  <c r="AY29" i="3"/>
  <c r="BB29" i="3"/>
  <c r="AZ18" i="3"/>
  <c r="BE18" i="3"/>
  <c r="BD18" i="3"/>
  <c r="AY18" i="3"/>
  <c r="AX18" i="3"/>
  <c r="BC18" i="3"/>
  <c r="BB18" i="3"/>
  <c r="BA18" i="3"/>
  <c r="AX63" i="3"/>
  <c r="AZ63" i="3"/>
  <c r="AY63" i="3"/>
  <c r="BA63" i="3"/>
  <c r="N14" i="9"/>
  <c r="AA13" i="3"/>
  <c r="N10" i="9"/>
  <c r="BC69" i="4"/>
  <c r="BE69" i="4"/>
  <c r="AY69" i="4"/>
  <c r="BD69" i="4"/>
  <c r="AZ69" i="4"/>
  <c r="BB69" i="4"/>
  <c r="AX69" i="4"/>
  <c r="BA69" i="4"/>
  <c r="AA12" i="3"/>
  <c r="AD21" i="3"/>
  <c r="BB17" i="3"/>
  <c r="BD17" i="3"/>
  <c r="BA17" i="3"/>
  <c r="AY17" i="3"/>
  <c r="AZ17" i="3"/>
  <c r="BC17" i="3"/>
  <c r="BE17" i="3"/>
  <c r="AX17" i="3"/>
  <c r="AA19" i="3"/>
  <c r="AT14" i="4"/>
  <c r="AZ12" i="3"/>
  <c r="BD12" i="3"/>
  <c r="AY12" i="3"/>
  <c r="BA12" i="3"/>
  <c r="BE12" i="3"/>
  <c r="AX12" i="3"/>
  <c r="BB12" i="3"/>
  <c r="BC12" i="3"/>
  <c r="BE65" i="3"/>
  <c r="AY65" i="3"/>
  <c r="BD65" i="3"/>
  <c r="B44" i="9"/>
  <c r="F59" i="9" s="1"/>
  <c r="AX48" i="3"/>
  <c r="AZ48" i="3"/>
  <c r="BA48" i="3"/>
  <c r="BB48" i="3"/>
  <c r="BE48" i="3"/>
  <c r="AY48" i="3"/>
  <c r="BD48" i="3"/>
  <c r="BC48" i="3"/>
  <c r="BE33" i="4"/>
  <c r="BD33" i="4"/>
  <c r="AZ33" i="4"/>
  <c r="AY33" i="4"/>
  <c r="BC33" i="4"/>
  <c r="BA33" i="4"/>
  <c r="BB33" i="4"/>
  <c r="AX33" i="4"/>
  <c r="AT13" i="4"/>
  <c r="BC35" i="3"/>
  <c r="AZ35" i="3"/>
  <c r="AY35" i="3"/>
  <c r="BE35" i="3"/>
  <c r="BA35" i="3"/>
  <c r="BB35" i="3"/>
  <c r="AX35" i="3"/>
  <c r="BD35" i="3"/>
  <c r="AA18" i="3"/>
  <c r="AT17" i="4"/>
  <c r="AY49" i="3"/>
  <c r="BE49" i="3"/>
  <c r="BA49" i="3"/>
  <c r="AX49" i="3"/>
  <c r="BD49" i="3"/>
  <c r="BB49" i="3"/>
  <c r="AZ49" i="3"/>
  <c r="BC49" i="3"/>
  <c r="AZ29" i="4"/>
  <c r="BB29" i="4"/>
  <c r="AY29" i="4"/>
  <c r="BA29" i="4"/>
  <c r="BE29" i="4"/>
  <c r="BC29" i="4"/>
  <c r="AX29" i="4"/>
  <c r="BD29" i="4"/>
  <c r="BE13" i="3"/>
  <c r="BA13" i="3"/>
  <c r="BC13" i="3"/>
  <c r="AX13" i="3"/>
  <c r="AY13" i="3"/>
  <c r="BD13" i="3"/>
  <c r="AZ13" i="3"/>
  <c r="BB13" i="3"/>
  <c r="AZ64" i="3"/>
  <c r="BE64" i="3"/>
  <c r="AX64" i="3"/>
  <c r="AY64" i="3"/>
  <c r="BB65" i="4"/>
  <c r="BD52" i="3"/>
  <c r="AY52" i="3"/>
  <c r="BA52" i="3"/>
  <c r="AX52" i="3"/>
  <c r="BC52" i="3"/>
  <c r="BB52" i="3"/>
  <c r="AZ52" i="3"/>
  <c r="BE52" i="3"/>
  <c r="BA31" i="4"/>
  <c r="BC31" i="4"/>
  <c r="AX31" i="4"/>
  <c r="AY31" i="4"/>
  <c r="AZ31" i="4"/>
  <c r="BB31" i="4"/>
  <c r="BE31" i="4"/>
  <c r="BD31" i="4"/>
  <c r="BE36" i="3"/>
  <c r="AY36" i="3"/>
  <c r="AX36" i="3"/>
  <c r="BD36" i="3"/>
  <c r="AZ36" i="3"/>
  <c r="BA36" i="3"/>
  <c r="BB36" i="3"/>
  <c r="BC36" i="3"/>
  <c r="BE64" i="4"/>
  <c r="AZ64" i="4"/>
  <c r="BC64" i="4"/>
  <c r="AX64" i="4"/>
  <c r="BB64" i="4"/>
  <c r="BA64" i="4"/>
  <c r="AY64" i="4"/>
  <c r="BD64" i="4"/>
  <c r="AX67" i="4"/>
  <c r="BC15" i="3"/>
  <c r="BE15" i="3"/>
  <c r="AY15" i="3"/>
  <c r="BA15" i="3"/>
  <c r="BB15" i="3"/>
  <c r="BD15" i="3"/>
  <c r="AX15" i="3"/>
  <c r="AZ15" i="3"/>
  <c r="AX68" i="3"/>
  <c r="AT15" i="4"/>
  <c r="AA14" i="3"/>
  <c r="BA34" i="3"/>
  <c r="AX34" i="3"/>
  <c r="BC34" i="3"/>
  <c r="AY34" i="3"/>
  <c r="BB34" i="3"/>
  <c r="BD34" i="3"/>
  <c r="BE34" i="3"/>
  <c r="AZ34" i="3"/>
  <c r="N13" i="9"/>
  <c r="AA17" i="3"/>
  <c r="AX70" i="3"/>
  <c r="AY46" i="3"/>
  <c r="BB46" i="3"/>
  <c r="AZ46" i="3"/>
  <c r="BD46" i="3"/>
  <c r="AX46" i="3"/>
  <c r="BC46" i="3"/>
  <c r="BA46" i="3"/>
  <c r="BE46" i="3"/>
  <c r="AY35" i="4"/>
  <c r="BD35" i="4"/>
  <c r="BB35" i="4"/>
  <c r="BE35" i="4"/>
  <c r="BA35" i="4"/>
  <c r="BC35" i="4"/>
  <c r="AX35" i="4"/>
  <c r="AZ35" i="4"/>
  <c r="AX31" i="3"/>
  <c r="BC31" i="3"/>
  <c r="BD31" i="3"/>
  <c r="BB31" i="3"/>
  <c r="BA31" i="3"/>
  <c r="BE31" i="3"/>
  <c r="AY31" i="3"/>
  <c r="AZ31" i="3"/>
  <c r="BC66" i="3"/>
  <c r="BD66" i="3"/>
  <c r="BE66" i="3"/>
  <c r="AZ67" i="4"/>
  <c r="B47" i="9"/>
  <c r="F62" i="9" s="1"/>
  <c r="AX65" i="4"/>
  <c r="BC47" i="3"/>
  <c r="BD47" i="3"/>
  <c r="AZ47" i="3"/>
  <c r="BB47" i="3"/>
  <c r="BE47" i="3"/>
  <c r="AY47" i="3"/>
  <c r="AX47" i="3"/>
  <c r="BA47" i="3"/>
  <c r="B45" i="9"/>
  <c r="F60" i="9" s="1"/>
  <c r="BD50" i="3"/>
  <c r="AZ50" i="3"/>
  <c r="AX50" i="3"/>
  <c r="BB50" i="3"/>
  <c r="BE50" i="3"/>
  <c r="BA50" i="3"/>
  <c r="AY50" i="3"/>
  <c r="BC50" i="3"/>
  <c r="BC34" i="4"/>
  <c r="BB34" i="4"/>
  <c r="AZ34" i="4"/>
  <c r="BE34" i="4"/>
  <c r="BD34" i="4"/>
  <c r="BA34" i="4"/>
  <c r="AX34" i="4"/>
  <c r="AY34" i="4"/>
  <c r="N11" i="9"/>
  <c r="AZ30" i="3"/>
  <c r="BA30" i="3"/>
  <c r="BE30" i="3"/>
  <c r="BC30" i="3"/>
  <c r="BB30" i="3"/>
  <c r="AY30" i="3"/>
  <c r="AX30" i="3"/>
  <c r="BD30" i="3"/>
  <c r="B17" i="9"/>
  <c r="F32" i="9" s="1"/>
  <c r="BD65" i="4"/>
  <c r="BA32" i="4"/>
  <c r="AZ32" i="4"/>
  <c r="AY32" i="4"/>
  <c r="BC32" i="4"/>
  <c r="BD32" i="4"/>
  <c r="BB32" i="4"/>
  <c r="AX32" i="4"/>
  <c r="BE32" i="4"/>
  <c r="BE51" i="3"/>
  <c r="AY51" i="3"/>
  <c r="AX51" i="3"/>
  <c r="BB51" i="3"/>
  <c r="BD51" i="3"/>
  <c r="BA51" i="3"/>
  <c r="AZ51" i="3"/>
  <c r="BC51" i="3"/>
  <c r="T85" i="3"/>
  <c r="BA36" i="4"/>
  <c r="BB36" i="4"/>
  <c r="AX36" i="4"/>
  <c r="AY36" i="4"/>
  <c r="BD36" i="4"/>
  <c r="AZ36" i="4"/>
  <c r="BC36" i="4"/>
  <c r="BE36" i="4"/>
  <c r="AY68" i="4"/>
  <c r="AX63" i="4"/>
  <c r="AX32" i="3"/>
  <c r="AZ32" i="3"/>
  <c r="BA32" i="3"/>
  <c r="AY32" i="3"/>
  <c r="BC32" i="3"/>
  <c r="BD32" i="3"/>
  <c r="BE32" i="3"/>
  <c r="BB32" i="3"/>
  <c r="B12" i="9"/>
  <c r="F27" i="9" s="1"/>
  <c r="AX68" i="4"/>
  <c r="BB69" i="3"/>
  <c r="AY53" i="3"/>
  <c r="BD53" i="3"/>
  <c r="AZ53" i="3"/>
  <c r="AX53" i="3"/>
  <c r="BE53" i="3"/>
  <c r="BA53" i="3"/>
  <c r="BB53" i="3"/>
  <c r="BC53" i="3"/>
  <c r="BB33" i="3"/>
  <c r="BC33" i="3"/>
  <c r="BE33" i="3"/>
  <c r="AZ33" i="3"/>
  <c r="BD33" i="3"/>
  <c r="AY33" i="3"/>
  <c r="BA33" i="3"/>
  <c r="AX33" i="3"/>
  <c r="AZ14" i="3"/>
  <c r="BB14" i="3"/>
  <c r="AX14" i="3"/>
  <c r="BC14" i="3"/>
  <c r="BE14" i="3"/>
  <c r="BA14" i="3"/>
  <c r="AY14" i="3"/>
  <c r="BD14" i="3"/>
  <c r="AT19" i="4"/>
  <c r="BC70" i="4"/>
  <c r="AX70" i="4"/>
  <c r="BA70" i="4"/>
  <c r="AZ70" i="4"/>
  <c r="BB70" i="4"/>
  <c r="BD70" i="4"/>
  <c r="BE70" i="4"/>
  <c r="AY70" i="4"/>
  <c r="AA15" i="3"/>
  <c r="BC66" i="4"/>
  <c r="BA66" i="4"/>
  <c r="AY66" i="4"/>
  <c r="AZ66" i="4"/>
  <c r="BE66" i="4"/>
  <c r="BB66" i="4"/>
  <c r="AX66" i="4"/>
  <c r="BD66" i="4"/>
  <c r="B49" i="9"/>
  <c r="F64" i="9" s="1"/>
  <c r="BE16" i="3"/>
  <c r="AY16" i="3"/>
  <c r="BC16" i="3"/>
  <c r="BB16" i="3"/>
  <c r="BD16" i="3"/>
  <c r="BA16" i="3"/>
  <c r="AZ16" i="3"/>
  <c r="AX16" i="3"/>
  <c r="AW21" i="4"/>
  <c r="AA16" i="3"/>
  <c r="BC19" i="3"/>
  <c r="BA19" i="3"/>
  <c r="BD19" i="3"/>
  <c r="BE19" i="3"/>
  <c r="AX19" i="3"/>
  <c r="AY19" i="3"/>
  <c r="AZ19" i="3"/>
  <c r="BB19" i="3"/>
  <c r="B11" i="9"/>
  <c r="F26" i="9" s="1"/>
  <c r="B15" i="9"/>
  <c r="F30" i="9" s="1"/>
  <c r="BD30" i="4"/>
  <c r="AZ30" i="4"/>
  <c r="BE30" i="4"/>
  <c r="BC30" i="4"/>
  <c r="AX30" i="4"/>
  <c r="BB30" i="4"/>
  <c r="AY30" i="4"/>
  <c r="BA30" i="4"/>
  <c r="AT18" i="4"/>
  <c r="N17" i="9" l="1"/>
  <c r="T86" i="3"/>
  <c r="T82" i="3"/>
  <c r="T80" i="3"/>
  <c r="BI87" i="3" s="1"/>
  <c r="T81" i="3"/>
  <c r="T83" i="3"/>
  <c r="AX69" i="3"/>
  <c r="AY66" i="3"/>
  <c r="BD67" i="3"/>
  <c r="BA66" i="3"/>
  <c r="BA64" i="3"/>
  <c r="BA65" i="3"/>
  <c r="BE68" i="3"/>
  <c r="AY67" i="3"/>
  <c r="AX66" i="3"/>
  <c r="BB68" i="3"/>
  <c r="BB67" i="3"/>
  <c r="BC64" i="3"/>
  <c r="AZ65" i="3"/>
  <c r="BC63" i="3"/>
  <c r="AT63" i="3" s="1"/>
  <c r="BD69" i="3"/>
  <c r="AZ66" i="3"/>
  <c r="BD68" i="3"/>
  <c r="BC68" i="3"/>
  <c r="AX67" i="3"/>
  <c r="BD63" i="3"/>
  <c r="BE69" i="3"/>
  <c r="AZ69" i="3"/>
  <c r="AY68" i="3"/>
  <c r="BA68" i="3"/>
  <c r="BE67" i="3"/>
  <c r="BB65" i="3"/>
  <c r="BA69" i="3"/>
  <c r="BC69" i="3"/>
  <c r="AZ67" i="3"/>
  <c r="BC67" i="3"/>
  <c r="AX51" i="4"/>
  <c r="T86" i="4"/>
  <c r="BI82" i="4" s="1"/>
  <c r="BI81" i="3"/>
  <c r="T82" i="4"/>
  <c r="O45" i="9" s="1"/>
  <c r="AX47" i="4"/>
  <c r="AX53" i="4"/>
  <c r="AX52" i="4"/>
  <c r="BD51" i="4"/>
  <c r="AX46" i="4"/>
  <c r="AX50" i="4"/>
  <c r="N58" i="5"/>
  <c r="O49" i="10" s="1"/>
  <c r="BB70" i="3"/>
  <c r="BC70" i="3"/>
  <c r="BC65" i="3"/>
  <c r="BE63" i="3"/>
  <c r="BA70" i="3"/>
  <c r="BB66" i="3"/>
  <c r="AY70" i="3"/>
  <c r="BE70" i="3"/>
  <c r="AY69" i="3"/>
  <c r="BD70" i="3"/>
  <c r="AZ70" i="3"/>
  <c r="AZ68" i="3"/>
  <c r="AD55" i="3"/>
  <c r="BA67" i="3"/>
  <c r="AA34" i="3"/>
  <c r="AA49" i="3"/>
  <c r="BE51" i="4"/>
  <c r="BB47" i="4"/>
  <c r="BB51" i="4"/>
  <c r="AA52" i="4"/>
  <c r="AY46" i="4"/>
  <c r="BA52" i="4"/>
  <c r="AY50" i="4"/>
  <c r="AZ51" i="4"/>
  <c r="AY49" i="4"/>
  <c r="AA64" i="3"/>
  <c r="BD50" i="4"/>
  <c r="BA47" i="4"/>
  <c r="AA48" i="4"/>
  <c r="BE47" i="4"/>
  <c r="AZ47" i="4"/>
  <c r="BC48" i="4"/>
  <c r="BE50" i="4"/>
  <c r="BB46" i="4"/>
  <c r="BE53" i="4"/>
  <c r="BC46" i="4"/>
  <c r="AA53" i="3"/>
  <c r="AA68" i="3"/>
  <c r="AZ49" i="4"/>
  <c r="AA46" i="4"/>
  <c r="I58" i="7" s="1"/>
  <c r="AA49" i="4"/>
  <c r="BE49" i="4"/>
  <c r="BB50" i="4"/>
  <c r="BA46" i="4"/>
  <c r="AX49" i="4"/>
  <c r="BB53" i="4"/>
  <c r="BA51" i="4"/>
  <c r="BD49" i="4"/>
  <c r="H59" i="5"/>
  <c r="AA51" i="4"/>
  <c r="AA47" i="4"/>
  <c r="BB49" i="4"/>
  <c r="AA67" i="3"/>
  <c r="AA66" i="3"/>
  <c r="AA63" i="4"/>
  <c r="J58" i="8" s="1"/>
  <c r="AA69" i="4"/>
  <c r="AA66" i="4"/>
  <c r="AA65" i="4"/>
  <c r="AA64" i="4"/>
  <c r="AA70" i="4"/>
  <c r="AA67" i="4"/>
  <c r="AD72" i="4"/>
  <c r="D50" i="9"/>
  <c r="AA68" i="4"/>
  <c r="BA50" i="4"/>
  <c r="AZ46" i="4"/>
  <c r="AY47" i="4"/>
  <c r="AZ53" i="4"/>
  <c r="BC52" i="4"/>
  <c r="AY48" i="4"/>
  <c r="BC50" i="4"/>
  <c r="BA48" i="4"/>
  <c r="AX48" i="4"/>
  <c r="BD48" i="4"/>
  <c r="BE48" i="4"/>
  <c r="B48" i="9"/>
  <c r="F63" i="9" s="1"/>
  <c r="BC49" i="4"/>
  <c r="BC51" i="4"/>
  <c r="BB48" i="4"/>
  <c r="AZ50" i="4"/>
  <c r="BA49" i="4"/>
  <c r="BD52" i="4"/>
  <c r="AY51" i="4"/>
  <c r="BD46" i="4"/>
  <c r="BC47" i="4"/>
  <c r="AZ52" i="4"/>
  <c r="BB52" i="4"/>
  <c r="AD55" i="4"/>
  <c r="AA50" i="4"/>
  <c r="B46" i="9"/>
  <c r="F61" i="9" s="1"/>
  <c r="BC53" i="4"/>
  <c r="BD53" i="4"/>
  <c r="AY52" i="4"/>
  <c r="BE46" i="4"/>
  <c r="BD47" i="4"/>
  <c r="AY53" i="4"/>
  <c r="BA53" i="4"/>
  <c r="AA53" i="4"/>
  <c r="Q80" i="4"/>
  <c r="J43" i="9" s="1"/>
  <c r="Q85" i="4"/>
  <c r="N87" i="4"/>
  <c r="E50" i="9" s="1"/>
  <c r="D43" i="9"/>
  <c r="Q87" i="4"/>
  <c r="J50" i="9" s="1"/>
  <c r="AA33" i="4"/>
  <c r="Q82" i="4"/>
  <c r="J45" i="9" s="1"/>
  <c r="Q83" i="4"/>
  <c r="Q81" i="4"/>
  <c r="Q84" i="4"/>
  <c r="J47" i="9" s="1"/>
  <c r="T85" i="4"/>
  <c r="Q86" i="4"/>
  <c r="J49" i="9" s="1"/>
  <c r="N82" i="4"/>
  <c r="E45" i="9" s="1"/>
  <c r="P89" i="4"/>
  <c r="I52" i="9"/>
  <c r="M89" i="4"/>
  <c r="AA29" i="4"/>
  <c r="J58" i="6" s="1"/>
  <c r="D47" i="9"/>
  <c r="T81" i="4"/>
  <c r="O44" i="9" s="1"/>
  <c r="N84" i="4"/>
  <c r="E47" i="9" s="1"/>
  <c r="N85" i="4"/>
  <c r="E48" i="9" s="1"/>
  <c r="N86" i="4"/>
  <c r="E49" i="9" s="1"/>
  <c r="N83" i="4"/>
  <c r="E46" i="9" s="1"/>
  <c r="G58" i="5"/>
  <c r="H60" i="5"/>
  <c r="I60" i="5"/>
  <c r="J58" i="5"/>
  <c r="I58" i="5"/>
  <c r="J59" i="5"/>
  <c r="H58" i="5"/>
  <c r="J60" i="5"/>
  <c r="I59" i="5"/>
  <c r="G60" i="5"/>
  <c r="I64" i="5"/>
  <c r="J62" i="5"/>
  <c r="G59" i="5"/>
  <c r="AA69" i="3"/>
  <c r="AA63" i="3"/>
  <c r="AD72" i="3"/>
  <c r="AA70" i="3"/>
  <c r="AA65" i="3"/>
  <c r="D10" i="9"/>
  <c r="AA50" i="3"/>
  <c r="AA51" i="3"/>
  <c r="AA47" i="3"/>
  <c r="AA52" i="3"/>
  <c r="AA48" i="3"/>
  <c r="AA46" i="3"/>
  <c r="H25" i="7" s="1"/>
  <c r="B14" i="9"/>
  <c r="F29" i="9" s="1"/>
  <c r="AA35" i="3"/>
  <c r="AA31" i="3"/>
  <c r="AA36" i="3"/>
  <c r="AA32" i="3"/>
  <c r="AA33" i="3"/>
  <c r="N84" i="3"/>
  <c r="AA29" i="3"/>
  <c r="Q85" i="3"/>
  <c r="Q87" i="3"/>
  <c r="J17" i="9" s="1"/>
  <c r="Q82" i="3"/>
  <c r="B13" i="9"/>
  <c r="F28" i="9" s="1"/>
  <c r="I14" i="9"/>
  <c r="I19" i="9" s="1"/>
  <c r="Q81" i="3"/>
  <c r="J11" i="9" s="1"/>
  <c r="AA30" i="3"/>
  <c r="Q84" i="3"/>
  <c r="Q83" i="3"/>
  <c r="J13" i="9" s="1"/>
  <c r="Q86" i="3"/>
  <c r="Q80" i="3"/>
  <c r="J10" i="9" s="1"/>
  <c r="N87" i="3"/>
  <c r="AD38" i="3"/>
  <c r="N83" i="3"/>
  <c r="E13" i="9" s="1"/>
  <c r="N81" i="3"/>
  <c r="N82" i="3"/>
  <c r="D11" i="9"/>
  <c r="N80" i="3"/>
  <c r="N85" i="3"/>
  <c r="N86" i="3"/>
  <c r="E16" i="9" s="1"/>
  <c r="N80" i="4"/>
  <c r="E43" i="9" s="1"/>
  <c r="D44" i="9"/>
  <c r="T87" i="4"/>
  <c r="O50" i="9" s="1"/>
  <c r="AA31" i="4"/>
  <c r="N81" i="4"/>
  <c r="E44" i="9" s="1"/>
  <c r="AA36" i="4"/>
  <c r="AA32" i="4"/>
  <c r="AA30" i="4"/>
  <c r="AA34" i="4"/>
  <c r="AA35" i="4"/>
  <c r="AD38" i="4"/>
  <c r="S89" i="4"/>
  <c r="T83" i="4"/>
  <c r="T84" i="4"/>
  <c r="O47" i="9" s="1"/>
  <c r="T80" i="4"/>
  <c r="O43" i="9" s="1"/>
  <c r="H63" i="5"/>
  <c r="J61" i="5"/>
  <c r="G64" i="5"/>
  <c r="J63" i="5"/>
  <c r="I65" i="5"/>
  <c r="G63" i="5"/>
  <c r="J64" i="5"/>
  <c r="G61" i="5"/>
  <c r="G65" i="5"/>
  <c r="J65" i="5"/>
  <c r="H64" i="5"/>
  <c r="I62" i="5"/>
  <c r="I63" i="5"/>
  <c r="H61" i="5"/>
  <c r="G62" i="5"/>
  <c r="H62" i="5"/>
  <c r="H65" i="5"/>
  <c r="I61" i="5"/>
  <c r="N59" i="5"/>
  <c r="O58" i="5"/>
  <c r="N52" i="9"/>
  <c r="L58" i="5"/>
  <c r="L49" i="10" s="1"/>
  <c r="O59" i="5"/>
  <c r="M58" i="5"/>
  <c r="BI83" i="3"/>
  <c r="AT67" i="4"/>
  <c r="BI80" i="3"/>
  <c r="BI82" i="3"/>
  <c r="BI85" i="3"/>
  <c r="O17" i="9"/>
  <c r="BI86" i="3"/>
  <c r="O14" i="9"/>
  <c r="BI84" i="3"/>
  <c r="AT63" i="4"/>
  <c r="AT65" i="4"/>
  <c r="AT69" i="4"/>
  <c r="AT68" i="4"/>
  <c r="AT32" i="4"/>
  <c r="N62" i="5"/>
  <c r="L64" i="5"/>
  <c r="L61" i="5"/>
  <c r="O60" i="5"/>
  <c r="L60" i="5"/>
  <c r="L63" i="5"/>
  <c r="AT13" i="3"/>
  <c r="O13" i="9"/>
  <c r="AT50" i="3"/>
  <c r="O11" i="9"/>
  <c r="O12" i="9"/>
  <c r="AT53" i="3"/>
  <c r="AT32" i="3"/>
  <c r="AW72" i="4"/>
  <c r="AT34" i="4"/>
  <c r="AW55" i="3"/>
  <c r="AT46" i="3"/>
  <c r="AT34" i="3"/>
  <c r="N61" i="5"/>
  <c r="L62" i="5"/>
  <c r="O65" i="5"/>
  <c r="N63" i="5"/>
  <c r="O63" i="5"/>
  <c r="M60" i="5"/>
  <c r="N64" i="5"/>
  <c r="O16" i="9"/>
  <c r="AW72" i="3"/>
  <c r="AT29" i="3"/>
  <c r="AT51" i="3"/>
  <c r="AT31" i="4"/>
  <c r="AT14" i="3"/>
  <c r="AT36" i="4"/>
  <c r="AT30" i="3"/>
  <c r="O61" i="5"/>
  <c r="L65" i="5"/>
  <c r="N65" i="5"/>
  <c r="M63" i="5"/>
  <c r="O64" i="5"/>
  <c r="M64" i="5"/>
  <c r="AT64" i="4"/>
  <c r="AT52" i="3"/>
  <c r="AT64" i="3"/>
  <c r="AW38" i="4"/>
  <c r="AT29" i="4"/>
  <c r="AT35" i="3"/>
  <c r="AT33" i="4"/>
  <c r="AT12" i="3"/>
  <c r="M65" i="5"/>
  <c r="AT49" i="3"/>
  <c r="AT48" i="3"/>
  <c r="N19" i="9"/>
  <c r="AT66" i="4"/>
  <c r="AT30" i="4"/>
  <c r="AT19" i="3"/>
  <c r="AT16" i="3"/>
  <c r="AT70" i="4"/>
  <c r="AT33" i="3"/>
  <c r="AT47" i="3"/>
  <c r="AT31" i="3"/>
  <c r="AT35" i="4"/>
  <c r="AT15" i="3"/>
  <c r="M61" i="5"/>
  <c r="N60" i="5"/>
  <c r="M62" i="5"/>
  <c r="O62" i="5"/>
  <c r="M59" i="5"/>
  <c r="L59" i="5"/>
  <c r="AT36" i="3"/>
  <c r="AW21" i="3"/>
  <c r="AT17" i="3"/>
  <c r="J26" i="5"/>
  <c r="G31" i="5"/>
  <c r="G30" i="5"/>
  <c r="G28" i="5"/>
  <c r="G26" i="5"/>
  <c r="J29" i="5"/>
  <c r="H30" i="5"/>
  <c r="G27" i="5"/>
  <c r="H26" i="5"/>
  <c r="H28" i="5"/>
  <c r="J30" i="5"/>
  <c r="I29" i="5"/>
  <c r="I26" i="5"/>
  <c r="G29" i="5"/>
  <c r="I30" i="5"/>
  <c r="I27" i="5"/>
  <c r="J25" i="5"/>
  <c r="H29" i="5"/>
  <c r="G25" i="5"/>
  <c r="J27" i="5"/>
  <c r="I25" i="5"/>
  <c r="H31" i="5"/>
  <c r="H25" i="5"/>
  <c r="J28" i="5"/>
  <c r="H32" i="5"/>
  <c r="J31" i="5"/>
  <c r="J32" i="5"/>
  <c r="I31" i="5"/>
  <c r="I32" i="5"/>
  <c r="I28" i="5"/>
  <c r="G32" i="5"/>
  <c r="H27" i="5"/>
  <c r="AT18" i="3"/>
  <c r="AW38" i="3"/>
  <c r="O15" i="9"/>
  <c r="BI83" i="4" l="1"/>
  <c r="O10" i="9"/>
  <c r="BG86" i="3"/>
  <c r="AT68" i="3"/>
  <c r="N31" i="8" s="1"/>
  <c r="AT65" i="3"/>
  <c r="AT67" i="3"/>
  <c r="AT66" i="3"/>
  <c r="AT69" i="3"/>
  <c r="I58" i="8"/>
  <c r="BI80" i="4"/>
  <c r="O49" i="9"/>
  <c r="O48" i="9"/>
  <c r="AW55" i="4"/>
  <c r="BI84" i="4"/>
  <c r="F101" i="3" s="1"/>
  <c r="BI85" i="4"/>
  <c r="F102" i="3" s="1"/>
  <c r="AT51" i="4"/>
  <c r="H29" i="7"/>
  <c r="BI86" i="4"/>
  <c r="F103" i="3" s="1"/>
  <c r="BI81" i="4"/>
  <c r="F98" i="3" s="1"/>
  <c r="BI87" i="4"/>
  <c r="F104" i="3" s="1"/>
  <c r="J59" i="8"/>
  <c r="L58" i="8"/>
  <c r="L45" i="10" s="1"/>
  <c r="H58" i="8"/>
  <c r="AT52" i="4"/>
  <c r="AT49" i="4"/>
  <c r="AT46" i="4"/>
  <c r="M58" i="7" s="1"/>
  <c r="AT47" i="4"/>
  <c r="AT53" i="4"/>
  <c r="AT50" i="4"/>
  <c r="AT48" i="4"/>
  <c r="I60" i="7"/>
  <c r="AT70" i="3"/>
  <c r="N25" i="8"/>
  <c r="O44" i="10" s="1"/>
  <c r="J25" i="8"/>
  <c r="BH80" i="3"/>
  <c r="J30" i="8"/>
  <c r="I27" i="8"/>
  <c r="G59" i="8"/>
  <c r="H62" i="7"/>
  <c r="G58" i="7"/>
  <c r="J60" i="8"/>
  <c r="H26" i="6"/>
  <c r="J59" i="7"/>
  <c r="G26" i="8"/>
  <c r="I26" i="8"/>
  <c r="G29" i="7"/>
  <c r="BG83" i="3"/>
  <c r="BG87" i="3"/>
  <c r="BG85" i="3"/>
  <c r="D19" i="9"/>
  <c r="H58" i="7"/>
  <c r="I61" i="7"/>
  <c r="J61" i="7"/>
  <c r="G60" i="7"/>
  <c r="J60" i="7"/>
  <c r="H59" i="8"/>
  <c r="G58" i="8"/>
  <c r="J62" i="8"/>
  <c r="G63" i="7"/>
  <c r="G59" i="7"/>
  <c r="I59" i="7"/>
  <c r="J58" i="7"/>
  <c r="H59" i="7"/>
  <c r="H60" i="7"/>
  <c r="J62" i="7"/>
  <c r="G61" i="7"/>
  <c r="J26" i="8"/>
  <c r="G25" i="8"/>
  <c r="H25" i="8"/>
  <c r="J29" i="8"/>
  <c r="J27" i="8"/>
  <c r="I25" i="8"/>
  <c r="G29" i="8"/>
  <c r="I30" i="8"/>
  <c r="H29" i="8"/>
  <c r="H31" i="7"/>
  <c r="J32" i="8"/>
  <c r="H28" i="8"/>
  <c r="G30" i="8"/>
  <c r="H30" i="8"/>
  <c r="H27" i="8"/>
  <c r="H26" i="8"/>
  <c r="G27" i="8"/>
  <c r="H61" i="7"/>
  <c r="I31" i="8"/>
  <c r="H31" i="8"/>
  <c r="J25" i="7"/>
  <c r="I28" i="8"/>
  <c r="J26" i="7"/>
  <c r="J63" i="7"/>
  <c r="I28" i="7"/>
  <c r="G31" i="8"/>
  <c r="J28" i="8"/>
  <c r="G28" i="8"/>
  <c r="I29" i="8"/>
  <c r="G32" i="8"/>
  <c r="J31" i="8"/>
  <c r="G26" i="6"/>
  <c r="J61" i="8"/>
  <c r="I64" i="8"/>
  <c r="J65" i="8"/>
  <c r="G61" i="8"/>
  <c r="G65" i="8"/>
  <c r="G60" i="8"/>
  <c r="H63" i="8"/>
  <c r="I59" i="8"/>
  <c r="H62" i="8"/>
  <c r="H61" i="8"/>
  <c r="G64" i="8"/>
  <c r="H60" i="8"/>
  <c r="I62" i="8"/>
  <c r="I61" i="8"/>
  <c r="I60" i="8"/>
  <c r="G62" i="8"/>
  <c r="H65" i="8"/>
  <c r="G63" i="8"/>
  <c r="I63" i="8"/>
  <c r="J63" i="8"/>
  <c r="BH80" i="4"/>
  <c r="E97" i="3" s="1"/>
  <c r="J64" i="8"/>
  <c r="H64" i="8"/>
  <c r="I65" i="8"/>
  <c r="BH81" i="4"/>
  <c r="BH85" i="4"/>
  <c r="X81" i="4"/>
  <c r="AQ81" i="4" s="1"/>
  <c r="BG86" i="4"/>
  <c r="D103" i="3" s="1"/>
  <c r="BG83" i="4"/>
  <c r="D100" i="3" s="1"/>
  <c r="BH82" i="4"/>
  <c r="BH87" i="4"/>
  <c r="H63" i="7"/>
  <c r="H64" i="7"/>
  <c r="I62" i="7"/>
  <c r="I65" i="7"/>
  <c r="I64" i="7"/>
  <c r="I63" i="7"/>
  <c r="G64" i="7"/>
  <c r="J64" i="7"/>
  <c r="G62" i="7"/>
  <c r="J65" i="7"/>
  <c r="H65" i="7"/>
  <c r="G65" i="7"/>
  <c r="BH83" i="4"/>
  <c r="BG81" i="4"/>
  <c r="X85" i="4"/>
  <c r="AQ85" i="4" s="1"/>
  <c r="X86" i="4"/>
  <c r="AQ86" i="4" s="1"/>
  <c r="J48" i="9"/>
  <c r="BG85" i="4"/>
  <c r="D52" i="9"/>
  <c r="BH86" i="4"/>
  <c r="Q89" i="4"/>
  <c r="BG82" i="4"/>
  <c r="X84" i="4"/>
  <c r="AQ84" i="4" s="1"/>
  <c r="X82" i="4"/>
  <c r="AQ82" i="4" s="1"/>
  <c r="I60" i="6"/>
  <c r="I59" i="6"/>
  <c r="BG84" i="4"/>
  <c r="J46" i="9"/>
  <c r="J44" i="9"/>
  <c r="BH84" i="4"/>
  <c r="G59" i="6"/>
  <c r="X80" i="4"/>
  <c r="AQ80" i="4" s="1"/>
  <c r="BG80" i="4"/>
  <c r="J61" i="6"/>
  <c r="G63" i="6"/>
  <c r="H58" i="6"/>
  <c r="G58" i="6"/>
  <c r="I58" i="6"/>
  <c r="H59" i="6"/>
  <c r="J59" i="6"/>
  <c r="I63" i="6"/>
  <c r="N89" i="4"/>
  <c r="X87" i="4"/>
  <c r="AQ87" i="4" s="1"/>
  <c r="BG87" i="4"/>
  <c r="G64" i="6"/>
  <c r="X83" i="4"/>
  <c r="I64" i="6"/>
  <c r="G61" i="6"/>
  <c r="I61" i="6"/>
  <c r="I67" i="5"/>
  <c r="H32" i="8"/>
  <c r="I32" i="8"/>
  <c r="H32" i="7"/>
  <c r="J29" i="7"/>
  <c r="BH84" i="3"/>
  <c r="H26" i="7"/>
  <c r="BH87" i="3"/>
  <c r="J27" i="7"/>
  <c r="I31" i="7"/>
  <c r="I32" i="7"/>
  <c r="G32" i="7"/>
  <c r="I26" i="7"/>
  <c r="I30" i="7"/>
  <c r="J30" i="7"/>
  <c r="G26" i="7"/>
  <c r="H28" i="7"/>
  <c r="I27" i="7"/>
  <c r="H27" i="7"/>
  <c r="I29" i="7"/>
  <c r="G30" i="7"/>
  <c r="G25" i="7"/>
  <c r="G31" i="7"/>
  <c r="J32" i="7"/>
  <c r="J28" i="7"/>
  <c r="G27" i="7"/>
  <c r="J31" i="7"/>
  <c r="H30" i="7"/>
  <c r="G28" i="7"/>
  <c r="I25" i="7"/>
  <c r="E14" i="9"/>
  <c r="X83" i="3"/>
  <c r="AQ83" i="3" s="1"/>
  <c r="BG84" i="3"/>
  <c r="J12" i="9"/>
  <c r="BH81" i="3"/>
  <c r="BH82" i="3"/>
  <c r="BG80" i="3"/>
  <c r="H30" i="6"/>
  <c r="J29" i="6"/>
  <c r="I27" i="6"/>
  <c r="J15" i="9"/>
  <c r="BH83" i="3"/>
  <c r="X86" i="3"/>
  <c r="AQ86" i="3" s="1"/>
  <c r="BH86" i="3"/>
  <c r="J26" i="6"/>
  <c r="J14" i="9"/>
  <c r="G29" i="6"/>
  <c r="I26" i="6"/>
  <c r="BG82" i="3"/>
  <c r="H27" i="6"/>
  <c r="G31" i="6"/>
  <c r="J31" i="6"/>
  <c r="I28" i="6"/>
  <c r="G27" i="6"/>
  <c r="J32" i="6"/>
  <c r="G25" i="6"/>
  <c r="X81" i="3"/>
  <c r="H29" i="6"/>
  <c r="E10" i="9"/>
  <c r="J30" i="6"/>
  <c r="G30" i="6"/>
  <c r="I30" i="6"/>
  <c r="H31" i="6"/>
  <c r="J27" i="6"/>
  <c r="I25" i="6"/>
  <c r="H25" i="6"/>
  <c r="J25" i="6"/>
  <c r="G32" i="6"/>
  <c r="H28" i="6"/>
  <c r="G28" i="6"/>
  <c r="H32" i="6"/>
  <c r="I29" i="6"/>
  <c r="I32" i="6"/>
  <c r="X82" i="3"/>
  <c r="AQ82" i="3" s="1"/>
  <c r="J16" i="9"/>
  <c r="I31" i="6"/>
  <c r="J28" i="6"/>
  <c r="BH85" i="3"/>
  <c r="X85" i="3"/>
  <c r="AQ85" i="3" s="1"/>
  <c r="X80" i="3"/>
  <c r="AQ80" i="3" s="1"/>
  <c r="E17" i="9"/>
  <c r="E15" i="9"/>
  <c r="BG81" i="3"/>
  <c r="X87" i="3"/>
  <c r="AQ87" i="3" s="1"/>
  <c r="X84" i="3"/>
  <c r="AQ84" i="3" s="1"/>
  <c r="E11" i="9"/>
  <c r="E12" i="9"/>
  <c r="J62" i="6"/>
  <c r="H64" i="6"/>
  <c r="G60" i="6"/>
  <c r="H62" i="6"/>
  <c r="J64" i="6"/>
  <c r="J65" i="6"/>
  <c r="I62" i="6"/>
  <c r="H61" i="6"/>
  <c r="G65" i="6"/>
  <c r="H60" i="6"/>
  <c r="J60" i="6"/>
  <c r="J63" i="6"/>
  <c r="G62" i="6"/>
  <c r="H63" i="6"/>
  <c r="H65" i="6"/>
  <c r="I65" i="6"/>
  <c r="F97" i="3"/>
  <c r="O46" i="9"/>
  <c r="T89" i="4"/>
  <c r="J67" i="5"/>
  <c r="F100" i="3"/>
  <c r="F99" i="3"/>
  <c r="N67" i="5"/>
  <c r="O58" i="8"/>
  <c r="N59" i="8"/>
  <c r="M58" i="8"/>
  <c r="N58" i="8"/>
  <c r="O45" i="10" s="1"/>
  <c r="O25" i="8"/>
  <c r="BI89" i="3"/>
  <c r="L59" i="8"/>
  <c r="M61" i="8"/>
  <c r="M59" i="8"/>
  <c r="L65" i="8"/>
  <c r="L64" i="8"/>
  <c r="N62" i="8"/>
  <c r="E52" i="9"/>
  <c r="M63" i="8"/>
  <c r="O67" i="5"/>
  <c r="L25" i="8"/>
  <c r="L44" i="10" s="1"/>
  <c r="M25" i="8"/>
  <c r="L29" i="8"/>
  <c r="M27" i="8"/>
  <c r="M29" i="8"/>
  <c r="N26" i="8"/>
  <c r="N27" i="8"/>
  <c r="J34" i="5"/>
  <c r="O19" i="9"/>
  <c r="N61" i="8"/>
  <c r="O59" i="8"/>
  <c r="M64" i="8"/>
  <c r="L63" i="8"/>
  <c r="N64" i="8"/>
  <c r="N63" i="8"/>
  <c r="L31" i="8"/>
  <c r="O26" i="8"/>
  <c r="L27" i="8"/>
  <c r="L29" i="6"/>
  <c r="M25" i="6"/>
  <c r="L26" i="6"/>
  <c r="O32" i="6"/>
  <c r="M27" i="6"/>
  <c r="O30" i="6"/>
  <c r="L28" i="6"/>
  <c r="N30" i="6"/>
  <c r="O29" i="6"/>
  <c r="N25" i="6"/>
  <c r="N31" i="6"/>
  <c r="O31" i="6"/>
  <c r="M31" i="6"/>
  <c r="N26" i="6"/>
  <c r="M32" i="6"/>
  <c r="N27" i="6"/>
  <c r="L30" i="6"/>
  <c r="M28" i="6"/>
  <c r="O28" i="6"/>
  <c r="M29" i="6"/>
  <c r="O25" i="6"/>
  <c r="O26" i="6"/>
  <c r="L32" i="6"/>
  <c r="L27" i="6"/>
  <c r="M30" i="6"/>
  <c r="N28" i="6"/>
  <c r="N29" i="6"/>
  <c r="L25" i="6"/>
  <c r="L40" i="10" s="1"/>
  <c r="L31" i="6"/>
  <c r="M26" i="6"/>
  <c r="N32" i="6"/>
  <c r="O27" i="6"/>
  <c r="M25" i="7"/>
  <c r="O31" i="7"/>
  <c r="N25" i="7"/>
  <c r="L31" i="7"/>
  <c r="N29" i="7"/>
  <c r="M31" i="7"/>
  <c r="M29" i="7"/>
  <c r="O26" i="7"/>
  <c r="L25" i="7"/>
  <c r="L42" i="10" s="1"/>
  <c r="N26" i="7"/>
  <c r="L26" i="7"/>
  <c r="L30" i="7"/>
  <c r="N31" i="7"/>
  <c r="L29" i="7"/>
  <c r="O28" i="7"/>
  <c r="O29" i="7"/>
  <c r="M26" i="7"/>
  <c r="M27" i="7"/>
  <c r="M30" i="7"/>
  <c r="N30" i="7"/>
  <c r="M32" i="7"/>
  <c r="L32" i="7"/>
  <c r="L27" i="7"/>
  <c r="O25" i="7"/>
  <c r="O27" i="7"/>
  <c r="O30" i="7"/>
  <c r="L28" i="7"/>
  <c r="M28" i="7"/>
  <c r="N28" i="7"/>
  <c r="N32" i="7"/>
  <c r="O32" i="7"/>
  <c r="N27" i="7"/>
  <c r="I34" i="5"/>
  <c r="M58" i="6"/>
  <c r="O58" i="6"/>
  <c r="L58" i="6"/>
  <c r="L41" i="10" s="1"/>
  <c r="N58" i="6"/>
  <c r="M62" i="6"/>
  <c r="L64" i="6"/>
  <c r="L63" i="6"/>
  <c r="L61" i="6"/>
  <c r="M65" i="6"/>
  <c r="M59" i="6"/>
  <c r="M60" i="6"/>
  <c r="L62" i="6"/>
  <c r="N64" i="6"/>
  <c r="M63" i="6"/>
  <c r="N61" i="6"/>
  <c r="O65" i="6"/>
  <c r="L59" i="6"/>
  <c r="L60" i="6"/>
  <c r="O62" i="6"/>
  <c r="O64" i="6"/>
  <c r="O63" i="6"/>
  <c r="O61" i="6"/>
  <c r="N65" i="6"/>
  <c r="O59" i="6"/>
  <c r="N60" i="6"/>
  <c r="N62" i="6"/>
  <c r="M64" i="6"/>
  <c r="N63" i="6"/>
  <c r="M61" i="6"/>
  <c r="L65" i="6"/>
  <c r="N59" i="6"/>
  <c r="O60" i="6"/>
  <c r="O32" i="5"/>
  <c r="M31" i="5"/>
  <c r="N32" i="5"/>
  <c r="L28" i="5"/>
  <c r="L30" i="5"/>
  <c r="L29" i="5"/>
  <c r="L32" i="5"/>
  <c r="O27" i="5"/>
  <c r="M25" i="5"/>
  <c r="O26" i="5"/>
  <c r="L31" i="5"/>
  <c r="M29" i="5"/>
  <c r="N25" i="5"/>
  <c r="N31" i="5"/>
  <c r="L25" i="5"/>
  <c r="L48" i="10" s="1"/>
  <c r="M28" i="5"/>
  <c r="O25" i="5"/>
  <c r="O29" i="5"/>
  <c r="N30" i="5"/>
  <c r="N29" i="5"/>
  <c r="M32" i="5"/>
  <c r="M27" i="5"/>
  <c r="M30" i="5"/>
  <c r="O31" i="5"/>
  <c r="N26" i="5"/>
  <c r="O28" i="5"/>
  <c r="L26" i="5"/>
  <c r="N28" i="5"/>
  <c r="O30" i="5"/>
  <c r="N27" i="5"/>
  <c r="M26" i="5"/>
  <c r="L27" i="5"/>
  <c r="L60" i="8"/>
  <c r="N65" i="8"/>
  <c r="O61" i="8"/>
  <c r="L62" i="8"/>
  <c r="O64" i="8"/>
  <c r="O60" i="8"/>
  <c r="O63" i="8"/>
  <c r="M26" i="8"/>
  <c r="N28" i="8"/>
  <c r="L26" i="8"/>
  <c r="O28" i="8"/>
  <c r="O27" i="8"/>
  <c r="O59" i="7"/>
  <c r="M62" i="8"/>
  <c r="O65" i="8"/>
  <c r="N60" i="8"/>
  <c r="M65" i="8"/>
  <c r="O62" i="8"/>
  <c r="L61" i="8"/>
  <c r="M60" i="8"/>
  <c r="M28" i="8"/>
  <c r="L28" i="8"/>
  <c r="N32" i="8" l="1"/>
  <c r="O30" i="8"/>
  <c r="M30" i="8"/>
  <c r="O31" i="8"/>
  <c r="M32" i="8"/>
  <c r="L30" i="8"/>
  <c r="N30" i="8"/>
  <c r="L32" i="8"/>
  <c r="N29" i="8"/>
  <c r="M31" i="8"/>
  <c r="O29" i="8"/>
  <c r="O52" i="9"/>
  <c r="L59" i="7"/>
  <c r="N60" i="7"/>
  <c r="M65" i="7"/>
  <c r="BI89" i="4"/>
  <c r="N59" i="7"/>
  <c r="N62" i="7"/>
  <c r="L61" i="7"/>
  <c r="L60" i="7"/>
  <c r="L58" i="7"/>
  <c r="L43" i="10" s="1"/>
  <c r="N61" i="7"/>
  <c r="M62" i="7"/>
  <c r="M59" i="7"/>
  <c r="M60" i="7"/>
  <c r="O58" i="7"/>
  <c r="N58" i="7"/>
  <c r="O43" i="10" s="1"/>
  <c r="O60" i="7"/>
  <c r="O32" i="8"/>
  <c r="N63" i="7"/>
  <c r="N64" i="7"/>
  <c r="M63" i="7"/>
  <c r="L62" i="7"/>
  <c r="L65" i="7"/>
  <c r="L64" i="7"/>
  <c r="O64" i="7"/>
  <c r="L63" i="7"/>
  <c r="O62" i="7"/>
  <c r="O65" i="7"/>
  <c r="O61" i="7"/>
  <c r="O63" i="7"/>
  <c r="M64" i="7"/>
  <c r="N65" i="7"/>
  <c r="M61" i="7"/>
  <c r="D104" i="3"/>
  <c r="D102" i="3"/>
  <c r="D101" i="3"/>
  <c r="I67" i="7"/>
  <c r="J34" i="8"/>
  <c r="J67" i="7"/>
  <c r="E100" i="3"/>
  <c r="W100" i="3" s="1"/>
  <c r="AP100" i="3" s="1"/>
  <c r="I34" i="8"/>
  <c r="J34" i="7"/>
  <c r="E98" i="3"/>
  <c r="J67" i="8"/>
  <c r="E102" i="3"/>
  <c r="I67" i="8"/>
  <c r="E104" i="3"/>
  <c r="E99" i="3"/>
  <c r="D98" i="3"/>
  <c r="J52" i="9"/>
  <c r="BH89" i="4"/>
  <c r="E103" i="3"/>
  <c r="W103" i="3" s="1"/>
  <c r="AP103" i="3" s="1"/>
  <c r="D99" i="3"/>
  <c r="D97" i="3"/>
  <c r="E101" i="3"/>
  <c r="Y86" i="4"/>
  <c r="Y84" i="4"/>
  <c r="BG89" i="4"/>
  <c r="J67" i="6"/>
  <c r="I67" i="6"/>
  <c r="Y83" i="4"/>
  <c r="Y87" i="4"/>
  <c r="Y85" i="4"/>
  <c r="Y80" i="4"/>
  <c r="Y82" i="4"/>
  <c r="Y81" i="4"/>
  <c r="AQ83" i="4"/>
  <c r="AR83" i="4" s="1"/>
  <c r="I34" i="7"/>
  <c r="J19" i="9"/>
  <c r="I34" i="6"/>
  <c r="J34" i="6"/>
  <c r="BG89" i="3"/>
  <c r="Y81" i="3"/>
  <c r="AQ81" i="3"/>
  <c r="AR87" i="3" s="1"/>
  <c r="Y85" i="3"/>
  <c r="BH89" i="3"/>
  <c r="E19" i="9"/>
  <c r="Y84" i="3"/>
  <c r="Y80" i="3"/>
  <c r="Y83" i="3"/>
  <c r="Y82" i="3"/>
  <c r="Y87" i="3"/>
  <c r="Y86" i="3"/>
  <c r="I104" i="3"/>
  <c r="I102" i="3"/>
  <c r="F106" i="3"/>
  <c r="I97" i="3"/>
  <c r="I103" i="3"/>
  <c r="I101" i="3"/>
  <c r="I99" i="3"/>
  <c r="I100" i="3"/>
  <c r="I98" i="3"/>
  <c r="N67" i="8"/>
  <c r="O67" i="8"/>
  <c r="O34" i="6"/>
  <c r="O34" i="5"/>
  <c r="O48" i="10"/>
  <c r="N34" i="5"/>
  <c r="N34" i="6"/>
  <c r="O40" i="10"/>
  <c r="O67" i="6"/>
  <c r="O34" i="7"/>
  <c r="N67" i="6"/>
  <c r="O41" i="10"/>
  <c r="O42" i="10"/>
  <c r="N34" i="7"/>
  <c r="O34" i="8" l="1"/>
  <c r="N34" i="8"/>
  <c r="AR80" i="3"/>
  <c r="O67" i="7"/>
  <c r="N67" i="7"/>
  <c r="AR82" i="4"/>
  <c r="AR81" i="4"/>
  <c r="AR80" i="4"/>
  <c r="W104" i="3"/>
  <c r="AP104" i="3" s="1"/>
  <c r="W102" i="3"/>
  <c r="AP102" i="3" s="1"/>
  <c r="W101" i="3"/>
  <c r="AP101" i="3" s="1"/>
  <c r="W98" i="3"/>
  <c r="AP98" i="3" s="1"/>
  <c r="AB83" i="4"/>
  <c r="AC83" i="4" s="1"/>
  <c r="G99" i="3"/>
  <c r="E106" i="3"/>
  <c r="G98" i="3"/>
  <c r="W99" i="3"/>
  <c r="AP99" i="3" s="1"/>
  <c r="G101" i="3"/>
  <c r="D106" i="3"/>
  <c r="G104" i="3"/>
  <c r="G100" i="3"/>
  <c r="G102" i="3"/>
  <c r="G97" i="3"/>
  <c r="G103" i="3"/>
  <c r="W97" i="3"/>
  <c r="AP97" i="3" s="1"/>
  <c r="H97" i="3"/>
  <c r="H100" i="3"/>
  <c r="H98" i="3"/>
  <c r="H103" i="3"/>
  <c r="H101" i="3"/>
  <c r="H99" i="3"/>
  <c r="H104" i="3"/>
  <c r="H102" i="3"/>
  <c r="AB86" i="4"/>
  <c r="AC86" i="4" s="1"/>
  <c r="AB81" i="4"/>
  <c r="AD81" i="4" s="1"/>
  <c r="AB82" i="4"/>
  <c r="AD82" i="4" s="1"/>
  <c r="AB84" i="4"/>
  <c r="AC84" i="4" s="1"/>
  <c r="AB85" i="4"/>
  <c r="AC85" i="4" s="1"/>
  <c r="AR84" i="4"/>
  <c r="AR87" i="4"/>
  <c r="AR85" i="4"/>
  <c r="AB80" i="4"/>
  <c r="AC80" i="4" s="1"/>
  <c r="AB87" i="4"/>
  <c r="AC87" i="4" s="1"/>
  <c r="AR86" i="4"/>
  <c r="AR84" i="3"/>
  <c r="AR83" i="3"/>
  <c r="AR81" i="3"/>
  <c r="AR82" i="3"/>
  <c r="AR86" i="3"/>
  <c r="AR85" i="3"/>
  <c r="AB85" i="3"/>
  <c r="AC85" i="3" s="1"/>
  <c r="AB80" i="3"/>
  <c r="AD80" i="3" s="1"/>
  <c r="AB83" i="3"/>
  <c r="AD83" i="3" s="1"/>
  <c r="AB84" i="3"/>
  <c r="AD84" i="3" s="1"/>
  <c r="AB82" i="3"/>
  <c r="AC82" i="3" s="1"/>
  <c r="AB86" i="3"/>
  <c r="AC86" i="3" s="1"/>
  <c r="AB81" i="3"/>
  <c r="AC81" i="3" s="1"/>
  <c r="AB87" i="3"/>
  <c r="AD87" i="3" s="1"/>
  <c r="R101" i="3"/>
  <c r="L14" i="10" s="1"/>
  <c r="I106" i="3"/>
  <c r="R102" i="3"/>
  <c r="L15" i="10" s="1"/>
  <c r="R100" i="3"/>
  <c r="L13" i="10" s="1"/>
  <c r="R98" i="3"/>
  <c r="L11" i="10" s="1"/>
  <c r="R97" i="3"/>
  <c r="L10" i="10" s="1"/>
  <c r="R104" i="3"/>
  <c r="L17" i="10" s="1"/>
  <c r="R103" i="3"/>
  <c r="S103" i="3" s="1"/>
  <c r="R99" i="3"/>
  <c r="L12" i="10" s="1"/>
  <c r="AD83" i="4" l="1"/>
  <c r="AC81" i="4"/>
  <c r="O100" i="3"/>
  <c r="G13" i="10" s="1"/>
  <c r="L104" i="3"/>
  <c r="M104" i="3" s="1"/>
  <c r="L100" i="3"/>
  <c r="C13" i="10" s="1"/>
  <c r="L102" i="3"/>
  <c r="C15" i="10" s="1"/>
  <c r="O97" i="3"/>
  <c r="P97" i="3" s="1"/>
  <c r="L103" i="3"/>
  <c r="M103" i="3" s="1"/>
  <c r="AD86" i="4"/>
  <c r="AI86" i="4" s="1"/>
  <c r="O99" i="3"/>
  <c r="G12" i="10" s="1"/>
  <c r="L99" i="3"/>
  <c r="C12" i="10" s="1"/>
  <c r="G106" i="3"/>
  <c r="L101" i="3"/>
  <c r="M101" i="3" s="1"/>
  <c r="O98" i="3"/>
  <c r="L97" i="3"/>
  <c r="M97" i="3" s="1"/>
  <c r="L98" i="3"/>
  <c r="C11" i="10" s="1"/>
  <c r="AD87" i="4"/>
  <c r="AD85" i="4"/>
  <c r="O102" i="3"/>
  <c r="P102" i="3" s="1"/>
  <c r="O103" i="3"/>
  <c r="G16" i="10" s="1"/>
  <c r="AD84" i="4"/>
  <c r="AF83" i="4" s="1"/>
  <c r="O101" i="3"/>
  <c r="P101" i="3" s="1"/>
  <c r="H106" i="3"/>
  <c r="O104" i="3"/>
  <c r="P104" i="3" s="1"/>
  <c r="AU84" i="4"/>
  <c r="AV84" i="4" s="1"/>
  <c r="AC82" i="4"/>
  <c r="AK82" i="4" s="1"/>
  <c r="AU82" i="4"/>
  <c r="AW82" i="4" s="1"/>
  <c r="AD80" i="4"/>
  <c r="AU85" i="4"/>
  <c r="AW85" i="4" s="1"/>
  <c r="AU87" i="4"/>
  <c r="AW87" i="4" s="1"/>
  <c r="AU81" i="4"/>
  <c r="AV81" i="4" s="1"/>
  <c r="AU86" i="4"/>
  <c r="AW86" i="4" s="1"/>
  <c r="AU83" i="4"/>
  <c r="AW83" i="4" s="1"/>
  <c r="AU80" i="4"/>
  <c r="AV80" i="4" s="1"/>
  <c r="AC80" i="3"/>
  <c r="AD85" i="3"/>
  <c r="AU85" i="3"/>
  <c r="AW85" i="3" s="1"/>
  <c r="AU80" i="3"/>
  <c r="AW80" i="3" s="1"/>
  <c r="AU84" i="3"/>
  <c r="AV84" i="3" s="1"/>
  <c r="AU82" i="3"/>
  <c r="AV82" i="3" s="1"/>
  <c r="AU81" i="3"/>
  <c r="AW81" i="3" s="1"/>
  <c r="AU86" i="3"/>
  <c r="AV86" i="3" s="1"/>
  <c r="AU87" i="3"/>
  <c r="AV87" i="3" s="1"/>
  <c r="AU83" i="3"/>
  <c r="AV83" i="3" s="1"/>
  <c r="AC84" i="3"/>
  <c r="AC83" i="3"/>
  <c r="AD81" i="3"/>
  <c r="AD86" i="3"/>
  <c r="AD82" i="3"/>
  <c r="AC87" i="3"/>
  <c r="P100" i="3"/>
  <c r="I13" i="10" s="1"/>
  <c r="S99" i="3"/>
  <c r="N12" i="10" s="1"/>
  <c r="S101" i="3"/>
  <c r="N14" i="10" s="1"/>
  <c r="S104" i="3"/>
  <c r="N17" i="10" s="1"/>
  <c r="S102" i="3"/>
  <c r="N15" i="10" s="1"/>
  <c r="L16" i="10"/>
  <c r="N16" i="10" s="1"/>
  <c r="S100" i="3"/>
  <c r="N13" i="10" s="1"/>
  <c r="S97" i="3"/>
  <c r="S98" i="3"/>
  <c r="N11" i="10" s="1"/>
  <c r="AG83" i="4" l="1"/>
  <c r="AG81" i="4"/>
  <c r="AK83" i="4"/>
  <c r="AK87" i="4"/>
  <c r="M99" i="3"/>
  <c r="D12" i="10" s="1"/>
  <c r="AL85" i="3"/>
  <c r="AW82" i="3"/>
  <c r="AG80" i="3"/>
  <c r="M102" i="3"/>
  <c r="D15" i="10" s="1"/>
  <c r="AI84" i="4"/>
  <c r="M100" i="3"/>
  <c r="D13" i="10" s="1"/>
  <c r="AI87" i="4"/>
  <c r="G10" i="10"/>
  <c r="I10" i="10" s="1"/>
  <c r="AG84" i="4"/>
  <c r="C17" i="10"/>
  <c r="B17" i="10" s="1"/>
  <c r="F32" i="10" s="1"/>
  <c r="C16" i="10"/>
  <c r="B16" i="10" s="1"/>
  <c r="F31" i="10" s="1"/>
  <c r="AJ86" i="4"/>
  <c r="AF85" i="4"/>
  <c r="AE87" i="4"/>
  <c r="AK84" i="4"/>
  <c r="AG82" i="4"/>
  <c r="AH81" i="4"/>
  <c r="AE85" i="4"/>
  <c r="AF86" i="4"/>
  <c r="AI82" i="4"/>
  <c r="AJ85" i="4"/>
  <c r="P99" i="3"/>
  <c r="I12" i="10" s="1"/>
  <c r="C14" i="10"/>
  <c r="B14" i="10" s="1"/>
  <c r="F29" i="10" s="1"/>
  <c r="AE82" i="4"/>
  <c r="AF81" i="4"/>
  <c r="AE83" i="4"/>
  <c r="AK85" i="4"/>
  <c r="AE86" i="4"/>
  <c r="AV87" i="4"/>
  <c r="AF84" i="4"/>
  <c r="AH84" i="4"/>
  <c r="AI83" i="4"/>
  <c r="AG85" i="4"/>
  <c r="AH85" i="4"/>
  <c r="AH87" i="4"/>
  <c r="AH86" i="4"/>
  <c r="AK86" i="4"/>
  <c r="AL87" i="4"/>
  <c r="AE80" i="4"/>
  <c r="AJ84" i="4"/>
  <c r="AE84" i="4"/>
  <c r="AH82" i="4"/>
  <c r="AJ81" i="4"/>
  <c r="AH83" i="4"/>
  <c r="AG87" i="4"/>
  <c r="AF87" i="4"/>
  <c r="AW84" i="4"/>
  <c r="AK81" i="4"/>
  <c r="AJ87" i="4"/>
  <c r="AG86" i="4"/>
  <c r="M98" i="3"/>
  <c r="C10" i="10"/>
  <c r="B10" i="10" s="1"/>
  <c r="F25" i="10" s="1"/>
  <c r="P103" i="3"/>
  <c r="I16" i="10" s="1"/>
  <c r="P98" i="3"/>
  <c r="G11" i="10"/>
  <c r="AF82" i="4"/>
  <c r="AJ82" i="4"/>
  <c r="AE81" i="4"/>
  <c r="AI81" i="4"/>
  <c r="AJ83" i="4"/>
  <c r="AI85" i="4"/>
  <c r="AW80" i="4"/>
  <c r="G14" i="10"/>
  <c r="I14" i="10" s="1"/>
  <c r="G15" i="10"/>
  <c r="I15" i="10" s="1"/>
  <c r="AL82" i="4"/>
  <c r="AF80" i="4"/>
  <c r="AG80" i="4"/>
  <c r="G17" i="10"/>
  <c r="I17" i="10" s="1"/>
  <c r="AL86" i="4"/>
  <c r="AI80" i="4"/>
  <c r="AL81" i="4"/>
  <c r="AL80" i="4"/>
  <c r="AJ80" i="4"/>
  <c r="AW81" i="4"/>
  <c r="AK80" i="4"/>
  <c r="AL83" i="4"/>
  <c r="AL85" i="4"/>
  <c r="AH80" i="4"/>
  <c r="AL84" i="4"/>
  <c r="AV82" i="4"/>
  <c r="AV85" i="4"/>
  <c r="AV86" i="4"/>
  <c r="AV83" i="4"/>
  <c r="AI85" i="3"/>
  <c r="AJ80" i="3"/>
  <c r="AH80" i="3"/>
  <c r="AG83" i="3"/>
  <c r="AI80" i="3"/>
  <c r="AV85" i="3"/>
  <c r="AV80" i="3"/>
  <c r="AW86" i="3"/>
  <c r="AW84" i="3"/>
  <c r="AW87" i="3"/>
  <c r="AV81" i="3"/>
  <c r="AF83" i="3"/>
  <c r="AF84" i="3"/>
  <c r="AH85" i="3"/>
  <c r="AH81" i="3"/>
  <c r="AL84" i="3"/>
  <c r="AW83" i="3"/>
  <c r="AY83" i="3" s="1"/>
  <c r="AG81" i="3"/>
  <c r="AG82" i="3"/>
  <c r="AL83" i="3"/>
  <c r="AI84" i="3"/>
  <c r="AE87" i="3"/>
  <c r="AK86" i="3"/>
  <c r="AL86" i="3"/>
  <c r="AK80" i="3"/>
  <c r="AH83" i="3"/>
  <c r="AL82" i="3"/>
  <c r="AE84" i="3"/>
  <c r="AF80" i="3"/>
  <c r="AK85" i="3"/>
  <c r="AL81" i="3"/>
  <c r="AJ81" i="3"/>
  <c r="AJ83" i="3"/>
  <c r="AK82" i="3"/>
  <c r="AJ84" i="3"/>
  <c r="AE81" i="3"/>
  <c r="AG86" i="3"/>
  <c r="AK83" i="3"/>
  <c r="AI81" i="3"/>
  <c r="AI82" i="3"/>
  <c r="AK84" i="3"/>
  <c r="AH86" i="3"/>
  <c r="AI86" i="3"/>
  <c r="AF85" i="3"/>
  <c r="AG87" i="3"/>
  <c r="AE82" i="3"/>
  <c r="AG84" i="3"/>
  <c r="AH84" i="3"/>
  <c r="AF86" i="3"/>
  <c r="AK87" i="3"/>
  <c r="AG85" i="3"/>
  <c r="AF81" i="3"/>
  <c r="AF82" i="3"/>
  <c r="AH82" i="3"/>
  <c r="AH87" i="3"/>
  <c r="AJ85" i="3"/>
  <c r="AE83" i="3"/>
  <c r="AE86" i="3"/>
  <c r="AJ86" i="3"/>
  <c r="AJ87" i="3"/>
  <c r="AE85" i="3"/>
  <c r="AJ82" i="3"/>
  <c r="AF87" i="3"/>
  <c r="AI87" i="3"/>
  <c r="AL80" i="3"/>
  <c r="AE80" i="3"/>
  <c r="AK81" i="3"/>
  <c r="AI83" i="3"/>
  <c r="AL87" i="3"/>
  <c r="T102" i="3"/>
  <c r="O15" i="10" s="1"/>
  <c r="T104" i="3"/>
  <c r="O17" i="10" s="1"/>
  <c r="T103" i="3"/>
  <c r="O16" i="10" s="1"/>
  <c r="T99" i="3"/>
  <c r="O12" i="10" s="1"/>
  <c r="N10" i="10"/>
  <c r="N19" i="10" s="1"/>
  <c r="T97" i="3"/>
  <c r="O10" i="10" s="1"/>
  <c r="T98" i="3"/>
  <c r="O11" i="10" s="1"/>
  <c r="T100" i="3"/>
  <c r="O13" i="10" s="1"/>
  <c r="T101" i="3"/>
  <c r="O14" i="10" s="1"/>
  <c r="B12" i="10"/>
  <c r="F27" i="10" s="1"/>
  <c r="B11" i="10"/>
  <c r="F26" i="10" s="1"/>
  <c r="B13" i="10"/>
  <c r="F28" i="10" s="1"/>
  <c r="B15" i="10"/>
  <c r="F30" i="10" s="1"/>
  <c r="AX86" i="3" l="1"/>
  <c r="AX87" i="3"/>
  <c r="AX80" i="4"/>
  <c r="AX81" i="4"/>
  <c r="AX84" i="4"/>
  <c r="AX83" i="3"/>
  <c r="AX84" i="3"/>
  <c r="AX82" i="3"/>
  <c r="AX81" i="3"/>
  <c r="AX87" i="4"/>
  <c r="AX83" i="4"/>
  <c r="AX85" i="3"/>
  <c r="AX80" i="3"/>
  <c r="AA83" i="4"/>
  <c r="AY82" i="3"/>
  <c r="BC82" i="3"/>
  <c r="AZ82" i="3"/>
  <c r="AY84" i="3"/>
  <c r="BA82" i="3"/>
  <c r="BC81" i="3"/>
  <c r="AY85" i="3"/>
  <c r="BE85" i="3"/>
  <c r="AZ82" i="4"/>
  <c r="D17" i="10"/>
  <c r="BA80" i="4"/>
  <c r="D14" i="10"/>
  <c r="N99" i="3"/>
  <c r="E12" i="10" s="1"/>
  <c r="BB80" i="4"/>
  <c r="Q103" i="3"/>
  <c r="J16" i="10" s="1"/>
  <c r="D11" i="10"/>
  <c r="BD83" i="4"/>
  <c r="BE84" i="4"/>
  <c r="N97" i="3"/>
  <c r="E10" i="10" s="1"/>
  <c r="N102" i="3"/>
  <c r="E15" i="10" s="1"/>
  <c r="N104" i="3"/>
  <c r="E17" i="10" s="1"/>
  <c r="D16" i="10"/>
  <c r="AY84" i="4"/>
  <c r="N100" i="3"/>
  <c r="E13" i="10" s="1"/>
  <c r="BA87" i="4"/>
  <c r="AZ84" i="4"/>
  <c r="BA81" i="4"/>
  <c r="N103" i="3"/>
  <c r="E16" i="10" s="1"/>
  <c r="N101" i="3"/>
  <c r="E14" i="10" s="1"/>
  <c r="N98" i="3"/>
  <c r="E11" i="10" s="1"/>
  <c r="AY83" i="4"/>
  <c r="AA85" i="4"/>
  <c r="AA87" i="4"/>
  <c r="BB83" i="4"/>
  <c r="BC82" i="4"/>
  <c r="BA84" i="4"/>
  <c r="D10" i="10"/>
  <c r="AY82" i="4"/>
  <c r="AA86" i="4"/>
  <c r="AA82" i="4"/>
  <c r="AA84" i="4"/>
  <c r="AA81" i="4"/>
  <c r="AZ85" i="4"/>
  <c r="Q99" i="3"/>
  <c r="J12" i="10" s="1"/>
  <c r="Q101" i="3"/>
  <c r="J14" i="10" s="1"/>
  <c r="BD86" i="4"/>
  <c r="BE87" i="4"/>
  <c r="Q97" i="3"/>
  <c r="J10" i="10" s="1"/>
  <c r="Q104" i="3"/>
  <c r="J17" i="10" s="1"/>
  <c r="BE86" i="4"/>
  <c r="BE80" i="4"/>
  <c r="Q98" i="3"/>
  <c r="J11" i="10" s="1"/>
  <c r="Q100" i="3"/>
  <c r="J13" i="10" s="1"/>
  <c r="AZ80" i="4"/>
  <c r="BD80" i="4"/>
  <c r="Q102" i="3"/>
  <c r="J15" i="10" s="1"/>
  <c r="BE83" i="4"/>
  <c r="I11" i="10"/>
  <c r="I19" i="10" s="1"/>
  <c r="AX82" i="4"/>
  <c r="BE82" i="4"/>
  <c r="AA80" i="4"/>
  <c r="BB86" i="4"/>
  <c r="AY86" i="4"/>
  <c r="AZ86" i="4"/>
  <c r="AZ83" i="4"/>
  <c r="BC85" i="4"/>
  <c r="AY87" i="4"/>
  <c r="BD87" i="4"/>
  <c r="BD84" i="4"/>
  <c r="AY81" i="4"/>
  <c r="BC81" i="4"/>
  <c r="AX86" i="4"/>
  <c r="BB82" i="4"/>
  <c r="BC86" i="4"/>
  <c r="BA86" i="4"/>
  <c r="BD82" i="4"/>
  <c r="BD81" i="4"/>
  <c r="AY80" i="4"/>
  <c r="BE81" i="4"/>
  <c r="BA82" i="4"/>
  <c r="BA83" i="4"/>
  <c r="BC84" i="4"/>
  <c r="BC87" i="4"/>
  <c r="BC83" i="4"/>
  <c r="BA85" i="4"/>
  <c r="BE85" i="4"/>
  <c r="AZ87" i="4"/>
  <c r="BD85" i="4"/>
  <c r="AY85" i="4"/>
  <c r="BC80" i="4"/>
  <c r="BB81" i="4"/>
  <c r="AX85" i="4"/>
  <c r="BB85" i="4"/>
  <c r="BB87" i="4"/>
  <c r="AZ81" i="4"/>
  <c r="BB84" i="4"/>
  <c r="AZ86" i="3"/>
  <c r="BE81" i="3"/>
  <c r="BB82" i="3"/>
  <c r="BC86" i="3"/>
  <c r="BA83" i="3"/>
  <c r="AA80" i="3"/>
  <c r="I25" i="9" s="1"/>
  <c r="AY80" i="3"/>
  <c r="BD82" i="3"/>
  <c r="BD80" i="3"/>
  <c r="AY81" i="3"/>
  <c r="BB87" i="3"/>
  <c r="BD86" i="3"/>
  <c r="AZ80" i="3"/>
  <c r="BB80" i="3"/>
  <c r="BC85" i="3"/>
  <c r="BB85" i="3"/>
  <c r="BB81" i="3"/>
  <c r="BE84" i="3"/>
  <c r="BE86" i="3"/>
  <c r="BE82" i="3"/>
  <c r="BC80" i="3"/>
  <c r="BB84" i="3"/>
  <c r="AZ87" i="3"/>
  <c r="AZ83" i="3"/>
  <c r="BA85" i="3"/>
  <c r="BB86" i="3"/>
  <c r="BE83" i="3"/>
  <c r="BA80" i="3"/>
  <c r="AZ85" i="3"/>
  <c r="AZ81" i="3"/>
  <c r="AZ84" i="3"/>
  <c r="BC84" i="3"/>
  <c r="AY87" i="3"/>
  <c r="BE87" i="3"/>
  <c r="BA86" i="3"/>
  <c r="BC83" i="3"/>
  <c r="BE80" i="3"/>
  <c r="BD87" i="3"/>
  <c r="AY86" i="3"/>
  <c r="BB83" i="3"/>
  <c r="BA84" i="3"/>
  <c r="BC87" i="3"/>
  <c r="BA87" i="3"/>
  <c r="BD83" i="3"/>
  <c r="BD81" i="3"/>
  <c r="BA81" i="3"/>
  <c r="BD84" i="3"/>
  <c r="BD85" i="3"/>
  <c r="AA83" i="3"/>
  <c r="AA85" i="3"/>
  <c r="AA84" i="3"/>
  <c r="AA86" i="3"/>
  <c r="AA82" i="3"/>
  <c r="AA81" i="3"/>
  <c r="AD89" i="3"/>
  <c r="AA87" i="3"/>
  <c r="O19" i="10"/>
  <c r="AT87" i="3" l="1"/>
  <c r="AT85" i="3"/>
  <c r="AT80" i="4"/>
  <c r="M58" i="9" s="1"/>
  <c r="AT85" i="4"/>
  <c r="AT83" i="4"/>
  <c r="AW89" i="3"/>
  <c r="AT83" i="3"/>
  <c r="AT87" i="4"/>
  <c r="AT86" i="4"/>
  <c r="AT84" i="4"/>
  <c r="AT81" i="4"/>
  <c r="O59" i="9" s="1"/>
  <c r="AT82" i="4"/>
  <c r="AT82" i="3"/>
  <c r="AT84" i="3"/>
  <c r="AT86" i="3"/>
  <c r="AT80" i="3"/>
  <c r="M25" i="9" s="1"/>
  <c r="AT81" i="3"/>
  <c r="G25" i="9"/>
  <c r="I63" i="9"/>
  <c r="D19" i="10"/>
  <c r="I61" i="9"/>
  <c r="X97" i="3"/>
  <c r="AQ97" i="3" s="1"/>
  <c r="X104" i="3"/>
  <c r="AQ104" i="3" s="1"/>
  <c r="X103" i="3"/>
  <c r="AQ103" i="3" s="1"/>
  <c r="J63" i="9"/>
  <c r="I65" i="9"/>
  <c r="J64" i="9"/>
  <c r="I62" i="9"/>
  <c r="X99" i="3"/>
  <c r="AQ99" i="3" s="1"/>
  <c r="H65" i="9"/>
  <c r="H61" i="9"/>
  <c r="X98" i="3"/>
  <c r="AQ98" i="3" s="1"/>
  <c r="J62" i="9"/>
  <c r="J19" i="10"/>
  <c r="X100" i="3"/>
  <c r="AQ100" i="3" s="1"/>
  <c r="X102" i="3"/>
  <c r="AQ102" i="3" s="1"/>
  <c r="X101" i="3"/>
  <c r="AQ101" i="3" s="1"/>
  <c r="H59" i="9"/>
  <c r="G62" i="9"/>
  <c r="J65" i="9"/>
  <c r="J58" i="9"/>
  <c r="I58" i="9"/>
  <c r="I64" i="9"/>
  <c r="G61" i="9"/>
  <c r="H60" i="9"/>
  <c r="J59" i="9"/>
  <c r="G64" i="9"/>
  <c r="G58" i="9"/>
  <c r="H62" i="9"/>
  <c r="G59" i="9"/>
  <c r="H58" i="9"/>
  <c r="G65" i="9"/>
  <c r="J60" i="9"/>
  <c r="H64" i="9"/>
  <c r="H63" i="9"/>
  <c r="J61" i="9"/>
  <c r="I59" i="9"/>
  <c r="I60" i="9"/>
  <c r="G60" i="9"/>
  <c r="G63" i="9"/>
  <c r="J25" i="9"/>
  <c r="H25" i="9"/>
  <c r="I27" i="9"/>
  <c r="J27" i="9"/>
  <c r="G29" i="9"/>
  <c r="I31" i="9"/>
  <c r="G31" i="9"/>
  <c r="H30" i="9"/>
  <c r="G28" i="9"/>
  <c r="I29" i="9"/>
  <c r="H32" i="9"/>
  <c r="G26" i="9"/>
  <c r="J26" i="9"/>
  <c r="I32" i="9"/>
  <c r="J28" i="9"/>
  <c r="I28" i="9"/>
  <c r="J32" i="9"/>
  <c r="G27" i="9"/>
  <c r="H27" i="9"/>
  <c r="J30" i="9"/>
  <c r="H26" i="9"/>
  <c r="H31" i="9"/>
  <c r="J29" i="9"/>
  <c r="H28" i="9"/>
  <c r="G30" i="9"/>
  <c r="I30" i="9"/>
  <c r="G32" i="9"/>
  <c r="I26" i="9"/>
  <c r="J31" i="9"/>
  <c r="H29" i="9"/>
  <c r="O58" i="9"/>
  <c r="N25" i="9"/>
  <c r="E19" i="10"/>
  <c r="L59" i="9" l="1"/>
  <c r="O64" i="9"/>
  <c r="N58" i="9"/>
  <c r="O47" i="10" s="1"/>
  <c r="L26" i="9"/>
  <c r="L29" i="9"/>
  <c r="L31" i="9"/>
  <c r="N30" i="9"/>
  <c r="N60" i="9"/>
  <c r="L58" i="9"/>
  <c r="L47" i="10" s="1"/>
  <c r="L61" i="9"/>
  <c r="M61" i="9"/>
  <c r="O60" i="9"/>
  <c r="O61" i="9"/>
  <c r="M60" i="9"/>
  <c r="N61" i="9"/>
  <c r="L60" i="9"/>
  <c r="M59" i="9"/>
  <c r="N59" i="9"/>
  <c r="O62" i="9"/>
  <c r="N64" i="9"/>
  <c r="L63" i="9"/>
  <c r="M65" i="9"/>
  <c r="O63" i="9"/>
  <c r="M63" i="9"/>
  <c r="N62" i="9"/>
  <c r="L62" i="9"/>
  <c r="L64" i="9"/>
  <c r="L65" i="9"/>
  <c r="M62" i="9"/>
  <c r="N65" i="9"/>
  <c r="N63" i="9"/>
  <c r="M64" i="9"/>
  <c r="O65" i="9"/>
  <c r="O29" i="9"/>
  <c r="N26" i="9"/>
  <c r="N31" i="9"/>
  <c r="M27" i="9"/>
  <c r="O27" i="9"/>
  <c r="L30" i="9"/>
  <c r="L32" i="9"/>
  <c r="N27" i="9"/>
  <c r="L28" i="9"/>
  <c r="M28" i="9"/>
  <c r="O31" i="9"/>
  <c r="O30" i="9"/>
  <c r="O26" i="9"/>
  <c r="L25" i="9"/>
  <c r="L46" i="10" s="1"/>
  <c r="M30" i="9"/>
  <c r="L27" i="9"/>
  <c r="N29" i="9"/>
  <c r="O28" i="9"/>
  <c r="O25" i="9"/>
  <c r="N28" i="9"/>
  <c r="M32" i="9"/>
  <c r="N32" i="9"/>
  <c r="M26" i="9"/>
  <c r="O32" i="9"/>
  <c r="M29" i="9"/>
  <c r="M31" i="9"/>
  <c r="Y99" i="3"/>
  <c r="Y101" i="3"/>
  <c r="Y103" i="3"/>
  <c r="I67" i="9"/>
  <c r="Y97" i="3"/>
  <c r="Y98" i="3"/>
  <c r="J67" i="9"/>
  <c r="Y100" i="3"/>
  <c r="Y104" i="3"/>
  <c r="Y102" i="3"/>
  <c r="I34" i="9"/>
  <c r="J34" i="9"/>
  <c r="AR104" i="3"/>
  <c r="AR98" i="3"/>
  <c r="AR100" i="3"/>
  <c r="AR103" i="3"/>
  <c r="AR102" i="3"/>
  <c r="AR101" i="3"/>
  <c r="O46" i="10"/>
  <c r="AR99" i="3"/>
  <c r="AR97" i="3"/>
  <c r="N34" i="9" l="1"/>
  <c r="N67" i="9"/>
  <c r="O67" i="9"/>
  <c r="O34" i="9"/>
  <c r="AB97" i="3"/>
  <c r="AD97" i="3" s="1"/>
  <c r="AB99" i="3"/>
  <c r="AC99" i="3" s="1"/>
  <c r="AB102" i="3"/>
  <c r="AC102" i="3" s="1"/>
  <c r="AB101" i="3"/>
  <c r="AD101" i="3" s="1"/>
  <c r="AB104" i="3"/>
  <c r="AC104" i="3" s="1"/>
  <c r="AB100" i="3"/>
  <c r="AD100" i="3" s="1"/>
  <c r="AB98" i="3"/>
  <c r="AC98" i="3" s="1"/>
  <c r="AB103" i="3"/>
  <c r="AD103" i="3" s="1"/>
  <c r="AU103" i="3"/>
  <c r="AU97" i="3"/>
  <c r="AU104" i="3"/>
  <c r="AU99" i="3"/>
  <c r="AU101" i="3"/>
  <c r="AU102" i="3"/>
  <c r="AU100" i="3"/>
  <c r="AU98" i="3"/>
  <c r="AD99" i="3" l="1"/>
  <c r="AC97" i="3"/>
  <c r="AL99" i="3" s="1"/>
  <c r="AD104" i="3"/>
  <c r="AD98" i="3"/>
  <c r="AD102" i="3"/>
  <c r="AJ102" i="3" s="1"/>
  <c r="AC101" i="3"/>
  <c r="AL101" i="3" s="1"/>
  <c r="AC103" i="3"/>
  <c r="AC100" i="3"/>
  <c r="AV98" i="3"/>
  <c r="AW98" i="3"/>
  <c r="AW99" i="3"/>
  <c r="AV99" i="3"/>
  <c r="AV100" i="3"/>
  <c r="AW100" i="3"/>
  <c r="AW104" i="3"/>
  <c r="AV104" i="3"/>
  <c r="AW102" i="3"/>
  <c r="AV102" i="3"/>
  <c r="AW97" i="3"/>
  <c r="AV97" i="3"/>
  <c r="AV101" i="3"/>
  <c r="AW101" i="3"/>
  <c r="AW103" i="3"/>
  <c r="AV103" i="3"/>
  <c r="AG97" i="3"/>
  <c r="AJ99" i="3" l="1"/>
  <c r="AL102" i="3"/>
  <c r="AF97" i="3"/>
  <c r="AG98" i="3"/>
  <c r="AJ104" i="3"/>
  <c r="AG102" i="3"/>
  <c r="AG104" i="3"/>
  <c r="AL104" i="3"/>
  <c r="AL97" i="3"/>
  <c r="AJ97" i="3"/>
  <c r="AH99" i="3"/>
  <c r="AH103" i="3"/>
  <c r="AI98" i="3"/>
  <c r="AI97" i="3"/>
  <c r="AK99" i="3"/>
  <c r="AL98" i="3"/>
  <c r="AH101" i="3"/>
  <c r="AK98" i="3"/>
  <c r="AK102" i="3"/>
  <c r="AK103" i="3"/>
  <c r="AF98" i="3"/>
  <c r="AH98" i="3"/>
  <c r="AH104" i="3"/>
  <c r="AK104" i="3"/>
  <c r="AK101" i="3"/>
  <c r="AH102" i="3"/>
  <c r="AJ98" i="3"/>
  <c r="AJ101" i="3"/>
  <c r="AG99" i="3"/>
  <c r="AG101" i="3"/>
  <c r="AF102" i="3"/>
  <c r="AF104" i="3"/>
  <c r="AF101" i="3"/>
  <c r="AF99" i="3"/>
  <c r="AI99" i="3"/>
  <c r="AF103" i="3"/>
  <c r="AE97" i="3"/>
  <c r="AJ100" i="3"/>
  <c r="AL103" i="3"/>
  <c r="AG103" i="3"/>
  <c r="AE101" i="3"/>
  <c r="AK97" i="3"/>
  <c r="AF100" i="3"/>
  <c r="AJ103" i="3"/>
  <c r="AE98" i="3"/>
  <c r="AE99" i="3"/>
  <c r="AE100" i="3"/>
  <c r="AI100" i="3"/>
  <c r="AI102" i="3"/>
  <c r="AE103" i="3"/>
  <c r="AI104" i="3"/>
  <c r="AH100" i="3"/>
  <c r="AK100" i="3"/>
  <c r="AH97" i="3"/>
  <c r="AI101" i="3"/>
  <c r="AG100" i="3"/>
  <c r="AL100" i="3"/>
  <c r="AE102" i="3"/>
  <c r="AI103" i="3"/>
  <c r="AE104" i="3"/>
  <c r="BE103" i="3"/>
  <c r="AY103" i="3"/>
  <c r="BD103" i="3"/>
  <c r="AX103" i="3"/>
  <c r="BA103" i="3"/>
  <c r="BC103" i="3"/>
  <c r="AZ103" i="3"/>
  <c r="BB103" i="3"/>
  <c r="BB97" i="3"/>
  <c r="AX97" i="3"/>
  <c r="BA97" i="3"/>
  <c r="AY97" i="3"/>
  <c r="BC97" i="3"/>
  <c r="BE97" i="3"/>
  <c r="BD97" i="3"/>
  <c r="AZ97" i="3"/>
  <c r="BE104" i="3"/>
  <c r="AZ104" i="3"/>
  <c r="AX104" i="3"/>
  <c r="BB104" i="3"/>
  <c r="BD104" i="3"/>
  <c r="BC104" i="3"/>
  <c r="BA104" i="3"/>
  <c r="AY104" i="3"/>
  <c r="BA99" i="3"/>
  <c r="AZ99" i="3"/>
  <c r="BB99" i="3"/>
  <c r="BC99" i="3"/>
  <c r="AY99" i="3"/>
  <c r="BD99" i="3"/>
  <c r="BE99" i="3"/>
  <c r="AX99" i="3"/>
  <c r="AZ102" i="3"/>
  <c r="BA102" i="3"/>
  <c r="BB102" i="3"/>
  <c r="BD102" i="3"/>
  <c r="BE102" i="3"/>
  <c r="AX102" i="3"/>
  <c r="BC102" i="3"/>
  <c r="AY102" i="3"/>
  <c r="AY101" i="3"/>
  <c r="BE101" i="3"/>
  <c r="BD101" i="3"/>
  <c r="AX101" i="3"/>
  <c r="BA101" i="3"/>
  <c r="BC101" i="3"/>
  <c r="BB101" i="3"/>
  <c r="AZ101" i="3"/>
  <c r="BB100" i="3"/>
  <c r="BA100" i="3"/>
  <c r="AZ100" i="3"/>
  <c r="AY100" i="3"/>
  <c r="BC100" i="3"/>
  <c r="BE100" i="3"/>
  <c r="AX100" i="3"/>
  <c r="BD100" i="3"/>
  <c r="AX98" i="3"/>
  <c r="BC98" i="3"/>
  <c r="BE98" i="3"/>
  <c r="BA98" i="3"/>
  <c r="BD98" i="3"/>
  <c r="AY98" i="3"/>
  <c r="BB98" i="3"/>
  <c r="AZ98" i="3"/>
  <c r="AA97" i="3" l="1"/>
  <c r="G25" i="10" s="1"/>
  <c r="AA99" i="3"/>
  <c r="AA98" i="3"/>
  <c r="AA102" i="3"/>
  <c r="AA100" i="3"/>
  <c r="AA103" i="3"/>
  <c r="AA101" i="3"/>
  <c r="AA104" i="3"/>
  <c r="AD106" i="3"/>
  <c r="AT98" i="3"/>
  <c r="AT102" i="3"/>
  <c r="AT101" i="3"/>
  <c r="AT104" i="3"/>
  <c r="AT97" i="3"/>
  <c r="AW106" i="3"/>
  <c r="AT103" i="3"/>
  <c r="AT100" i="3"/>
  <c r="AT99" i="3"/>
  <c r="H26" i="10" l="1"/>
  <c r="I25" i="10"/>
  <c r="I26" i="10"/>
  <c r="J25" i="10"/>
  <c r="H27" i="10"/>
  <c r="H25" i="10"/>
  <c r="G26" i="10"/>
  <c r="J28" i="10"/>
  <c r="J26" i="10"/>
  <c r="J27" i="10"/>
  <c r="G27" i="10"/>
  <c r="I27" i="10"/>
  <c r="G32" i="10"/>
  <c r="I28" i="10"/>
  <c r="H28" i="10"/>
  <c r="G28" i="10"/>
  <c r="I30" i="10"/>
  <c r="J31" i="10"/>
  <c r="G29" i="10"/>
  <c r="H30" i="10"/>
  <c r="I31" i="10"/>
  <c r="I32" i="10"/>
  <c r="J32" i="10"/>
  <c r="G31" i="10"/>
  <c r="I29" i="10"/>
  <c r="H29" i="10"/>
  <c r="H32" i="10"/>
  <c r="G30" i="10"/>
  <c r="H31" i="10"/>
  <c r="J29" i="10"/>
  <c r="J30" i="10"/>
  <c r="O31" i="10"/>
  <c r="M31" i="10"/>
  <c r="L31" i="10"/>
  <c r="N31" i="10"/>
  <c r="M26" i="10"/>
  <c r="N25" i="10"/>
  <c r="N27" i="10"/>
  <c r="O28" i="10"/>
  <c r="N28" i="10"/>
  <c r="O32" i="10"/>
  <c r="N32" i="10"/>
  <c r="L29" i="10"/>
  <c r="M30" i="10"/>
  <c r="N29" i="10"/>
  <c r="L26" i="10"/>
  <c r="O26" i="10"/>
  <c r="O25" i="10"/>
  <c r="L27" i="10"/>
  <c r="L28" i="10"/>
  <c r="L25" i="10"/>
  <c r="O27" i="10"/>
  <c r="N30" i="10"/>
  <c r="M28" i="10"/>
  <c r="O29" i="10"/>
  <c r="N26" i="10"/>
  <c r="M25" i="10"/>
  <c r="M27" i="10"/>
  <c r="L30" i="10"/>
  <c r="O30" i="10"/>
  <c r="M32" i="10"/>
  <c r="M29" i="10"/>
  <c r="L32" i="10"/>
  <c r="J34" i="10" l="1"/>
  <c r="I34" i="10"/>
  <c r="O34" i="10"/>
  <c r="N34" i="10"/>
</calcChain>
</file>

<file path=xl/sharedStrings.xml><?xml version="1.0" encoding="utf-8"?>
<sst xmlns="http://schemas.openxmlformats.org/spreadsheetml/2006/main" count="1662" uniqueCount="200">
  <si>
    <t>Instructions</t>
  </si>
  <si>
    <t>General</t>
  </si>
  <si>
    <t>This Spreadsheet comes loaded with test data to help with your familiarity.</t>
  </si>
  <si>
    <t>Areas Highlighted in Green can be amended</t>
  </si>
  <si>
    <r>
      <t xml:space="preserve">The Spreadsheet requires </t>
    </r>
    <r>
      <rPr>
        <b/>
        <sz val="10"/>
        <rFont val="Arial"/>
        <family val="2"/>
      </rPr>
      <t>'Aggregated Points'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(A/Pts) </t>
    </r>
    <r>
      <rPr>
        <sz val="10"/>
        <rFont val="Arial"/>
        <family val="2"/>
      </rPr>
      <t>only to be entered</t>
    </r>
  </si>
  <si>
    <t xml:space="preserve">The Host Clubs for each meeting should supply the Results Collators with the Meeting results. </t>
  </si>
  <si>
    <t>Event Details</t>
  </si>
  <si>
    <t>Boys and Girls Input Sheet</t>
  </si>
  <si>
    <r>
      <t xml:space="preserve">When familiar with Spreadsheet, </t>
    </r>
    <r>
      <rPr>
        <b/>
        <sz val="10"/>
        <rFont val="Arial"/>
        <family val="2"/>
      </rPr>
      <t>clear out the data</t>
    </r>
    <r>
      <rPr>
        <sz val="10"/>
        <rFont val="Arial"/>
        <family val="2"/>
      </rPr>
      <t xml:space="preserve"> by deleting the data in the </t>
    </r>
    <r>
      <rPr>
        <b/>
        <sz val="10"/>
        <rFont val="Arial"/>
        <family val="2"/>
      </rPr>
      <t>Green input areas.</t>
    </r>
  </si>
  <si>
    <r>
      <t>In these</t>
    </r>
    <r>
      <rPr>
        <b/>
        <sz val="10"/>
        <rFont val="Arial"/>
        <family val="2"/>
      </rPr>
      <t xml:space="preserve"> two</t>
    </r>
    <r>
      <rPr>
        <sz val="10"/>
        <rFont val="Arial"/>
        <family val="2"/>
      </rPr>
      <t xml:space="preserve"> spreadsheet (</t>
    </r>
    <r>
      <rPr>
        <b/>
        <sz val="10"/>
        <rFont val="Arial"/>
        <family val="2"/>
      </rPr>
      <t>Boys and Girls</t>
    </r>
    <r>
      <rPr>
        <sz val="10"/>
        <rFont val="Arial"/>
        <family val="2"/>
      </rPr>
      <t>), enter the</t>
    </r>
    <r>
      <rPr>
        <b/>
        <sz val="10"/>
        <rFont val="Arial"/>
        <family val="2"/>
      </rPr>
      <t xml:space="preserve"> 'Aggregate Points Score' </t>
    </r>
    <r>
      <rPr>
        <sz val="10"/>
        <rFont val="Arial"/>
        <family val="2"/>
      </rPr>
      <t>into the</t>
    </r>
    <r>
      <rPr>
        <b/>
        <sz val="10"/>
        <rFont val="Arial"/>
        <family val="2"/>
      </rPr>
      <t xml:space="preserve"> highlighted green areas against each club name</t>
    </r>
    <r>
      <rPr>
        <sz val="10"/>
        <rFont val="Arial"/>
        <family val="2"/>
      </rPr>
      <t xml:space="preserve"> for each of the 3 meeting.  There are</t>
    </r>
    <r>
      <rPr>
        <b/>
        <sz val="10"/>
        <rFont val="Arial"/>
        <family val="2"/>
      </rPr>
      <t xml:space="preserve"> 4 sections</t>
    </r>
    <r>
      <rPr>
        <sz val="10"/>
        <rFont val="Arial"/>
        <family val="2"/>
      </rPr>
      <t xml:space="preserve"> to fill in </t>
    </r>
    <r>
      <rPr>
        <b/>
        <sz val="10"/>
        <rFont val="Arial"/>
        <family val="2"/>
      </rPr>
      <t>Under 11, Under 13, Under 15 , Under 17</t>
    </r>
    <r>
      <rPr>
        <sz val="10"/>
        <rFont val="Arial"/>
        <family val="2"/>
      </rPr>
      <t xml:space="preserve">.  </t>
    </r>
  </si>
  <si>
    <t>Results Sheets - U11, U13,U15,U17, Overall Male &amp; Female, Final Results</t>
  </si>
  <si>
    <r>
      <t xml:space="preserve">The program will automatically </t>
    </r>
    <r>
      <rPr>
        <b/>
        <sz val="10"/>
        <rFont val="Arial"/>
        <family val="2"/>
      </rPr>
      <t xml:space="preserve">sort </t>
    </r>
    <r>
      <rPr>
        <sz val="10"/>
        <rFont val="Arial"/>
        <family val="2"/>
      </rPr>
      <t xml:space="preserve">the Clubs into the appropriate order and calculate the </t>
    </r>
    <r>
      <rPr>
        <b/>
        <sz val="10"/>
        <rFont val="Arial"/>
        <family val="2"/>
      </rPr>
      <t>'League Points' (L/Pts)</t>
    </r>
    <r>
      <rPr>
        <sz val="10"/>
        <rFont val="Arial"/>
        <family val="2"/>
      </rPr>
      <t>.                                               No input is required for each spreadsheet and the results can be printed off at anytime.</t>
    </r>
  </si>
  <si>
    <t>Final results</t>
  </si>
  <si>
    <t>The Under 11's Best Results can be entered manually at the bottom of the spreadsheet</t>
  </si>
  <si>
    <t>Division 1</t>
  </si>
  <si>
    <t>Date</t>
  </si>
  <si>
    <t>Venue</t>
  </si>
  <si>
    <t>Host</t>
  </si>
  <si>
    <t>Letter</t>
  </si>
  <si>
    <t>Club</t>
  </si>
  <si>
    <t>Rugby &amp; N'hampton</t>
  </si>
  <si>
    <t>C</t>
  </si>
  <si>
    <t>Solihull</t>
  </si>
  <si>
    <t>Event Title</t>
  </si>
  <si>
    <t>Heart of England League</t>
  </si>
  <si>
    <t>M</t>
  </si>
  <si>
    <t>Nunnery Wood</t>
  </si>
  <si>
    <t>Worcester</t>
  </si>
  <si>
    <t>R</t>
  </si>
  <si>
    <t>Year</t>
  </si>
  <si>
    <t>H</t>
  </si>
  <si>
    <t>Halesowen</t>
  </si>
  <si>
    <t>V</t>
  </si>
  <si>
    <t>Amber Valley</t>
  </si>
  <si>
    <t>Division</t>
  </si>
  <si>
    <t>Y</t>
  </si>
  <si>
    <t>D</t>
  </si>
  <si>
    <t>Stratford</t>
  </si>
  <si>
    <t>Match</t>
  </si>
  <si>
    <t>Division 2</t>
  </si>
  <si>
    <t>Banbury</t>
  </si>
  <si>
    <t>F</t>
  </si>
  <si>
    <t>Tamworth</t>
  </si>
  <si>
    <t>J</t>
  </si>
  <si>
    <t>Leamington</t>
  </si>
  <si>
    <t>Daventry</t>
  </si>
  <si>
    <t>B</t>
  </si>
  <si>
    <t>Dudley &amp; S'bridge</t>
  </si>
  <si>
    <t>W</t>
  </si>
  <si>
    <t>Teams</t>
  </si>
  <si>
    <t>Club Name</t>
  </si>
  <si>
    <t>Short</t>
  </si>
  <si>
    <t>No of</t>
  </si>
  <si>
    <t>P</t>
  </si>
  <si>
    <t>Name</t>
  </si>
  <si>
    <t>Letters</t>
  </si>
  <si>
    <t>N</t>
  </si>
  <si>
    <t>Nuneaton</t>
  </si>
  <si>
    <t>S</t>
  </si>
  <si>
    <t>L</t>
  </si>
  <si>
    <t>Division 3</t>
  </si>
  <si>
    <t>Kidd &amp; Stourport</t>
  </si>
  <si>
    <t>A</t>
  </si>
  <si>
    <t>Leicester</t>
  </si>
  <si>
    <t>T</t>
  </si>
  <si>
    <t>Harbourgh</t>
  </si>
  <si>
    <t>Royal Sutton</t>
  </si>
  <si>
    <t>E</t>
  </si>
  <si>
    <t>Z</t>
  </si>
  <si>
    <t>Newcastle</t>
  </si>
  <si>
    <t>Points</t>
  </si>
  <si>
    <t>(Total Number of Teams)</t>
  </si>
  <si>
    <t>K</t>
  </si>
  <si>
    <t>Sparkhill</t>
  </si>
  <si>
    <t>U</t>
  </si>
  <si>
    <t>Kidder &amp; Stourport</t>
  </si>
  <si>
    <t>G</t>
  </si>
  <si>
    <t>X</t>
  </si>
  <si>
    <t>Under 11 Boys</t>
  </si>
  <si>
    <t>Aggregate Points</t>
  </si>
  <si>
    <t>League Points</t>
  </si>
  <si>
    <t>Position</t>
  </si>
  <si>
    <t>Match 1</t>
  </si>
  <si>
    <t>Match 2</t>
  </si>
  <si>
    <t>Match 3</t>
  </si>
  <si>
    <t>Position after Match 2</t>
  </si>
  <si>
    <t>Position after Match 3</t>
  </si>
  <si>
    <t>Pos</t>
  </si>
  <si>
    <t>A/Pts</t>
  </si>
  <si>
    <t>L/Pts</t>
  </si>
  <si>
    <t>Under 13 Boys</t>
  </si>
  <si>
    <t>Under 15 Boys</t>
  </si>
  <si>
    <t>Under 17 Boys</t>
  </si>
  <si>
    <t>Overall Male</t>
  </si>
  <si>
    <t>Male &amp; Female</t>
  </si>
  <si>
    <t>Under 11 Girls</t>
  </si>
  <si>
    <t>Under 13 Girls</t>
  </si>
  <si>
    <t>Under 15 Girls</t>
  </si>
  <si>
    <t>Combined Ladies</t>
  </si>
  <si>
    <t>Overall Female</t>
  </si>
  <si>
    <t>Date printed</t>
  </si>
  <si>
    <t>No</t>
  </si>
  <si>
    <t>Pts</t>
  </si>
  <si>
    <t>Under 17 Men</t>
  </si>
  <si>
    <t>Under 17 Girls and Women</t>
  </si>
  <si>
    <t>Final Results</t>
  </si>
  <si>
    <t>Age Group</t>
  </si>
  <si>
    <t>Final Under 11 Best Results</t>
  </si>
  <si>
    <t>Boys</t>
  </si>
  <si>
    <t>75 Metres</t>
  </si>
  <si>
    <t>600 Metres</t>
  </si>
  <si>
    <t>Long Jump</t>
  </si>
  <si>
    <t>Time</t>
  </si>
  <si>
    <t>Mtr</t>
  </si>
  <si>
    <t>Girls</t>
  </si>
  <si>
    <t xml:space="preserve">Brom &amp; Redditch </t>
  </si>
  <si>
    <t>Rev.</t>
  </si>
  <si>
    <t>Match 2 Revised Position</t>
  </si>
  <si>
    <t>Cumulative Match 2 position</t>
  </si>
  <si>
    <t>Cumulative Match 3 position</t>
  </si>
  <si>
    <t>Match 3 Revised Position</t>
  </si>
  <si>
    <t>Clubs Sorted by Aggregated Points</t>
  </si>
  <si>
    <r>
      <t xml:space="preserve">The first spreadsheet shows details of the Athletic Meeting. The field highlighted in </t>
    </r>
    <r>
      <rPr>
        <b/>
        <sz val="10"/>
        <rFont val="Arial"/>
        <family val="2"/>
      </rPr>
      <t>'Green</t>
    </r>
    <r>
      <rPr>
        <sz val="10"/>
        <rFont val="Arial"/>
        <family val="2"/>
      </rPr>
      <t xml:space="preserve">' can be amended as required. Changing the </t>
    </r>
    <r>
      <rPr>
        <b/>
        <sz val="10"/>
        <rFont val="Arial"/>
        <family val="2"/>
      </rPr>
      <t>Division Number (1, 2 or 3</t>
    </r>
    <r>
      <rPr>
        <sz val="10"/>
        <rFont val="Arial"/>
        <family val="2"/>
      </rPr>
      <t xml:space="preserve">), will automatically update the Club Names below. These are taken from the  Table on the right of the spreadsheet. If necessary, these club names in the Table can be amended. </t>
    </r>
  </si>
  <si>
    <t>Kettering</t>
  </si>
  <si>
    <t>I</t>
  </si>
  <si>
    <t>Coventry Godiva</t>
  </si>
  <si>
    <t>Witney AC</t>
  </si>
  <si>
    <t>Rugby</t>
  </si>
  <si>
    <t>Corby</t>
  </si>
  <si>
    <t>Coventry</t>
  </si>
  <si>
    <t xml:space="preserve">Droitwich </t>
  </si>
  <si>
    <t>O</t>
  </si>
  <si>
    <t>Bicester</t>
  </si>
  <si>
    <t>rev</t>
  </si>
  <si>
    <t>points</t>
  </si>
  <si>
    <t>Under 11 Male</t>
  </si>
  <si>
    <t>Under 13 Male</t>
  </si>
  <si>
    <t>Under 15 Male</t>
  </si>
  <si>
    <t>Male Total</t>
  </si>
  <si>
    <t>Tot</t>
  </si>
  <si>
    <t>Scoring System</t>
  </si>
  <si>
    <t>position</t>
  </si>
  <si>
    <t>To obtain Male &amp; Female</t>
  </si>
  <si>
    <t>Aggregate Points Score (A/Pts)</t>
  </si>
  <si>
    <t>add the three sections League</t>
  </si>
  <si>
    <t>Points (L/Pts) together (not U11s).</t>
  </si>
  <si>
    <t>To obtain match Aggregate score</t>
  </si>
  <si>
    <t>add Male &amp; Female League</t>
  </si>
  <si>
    <t>Points together.</t>
  </si>
  <si>
    <t>Under 11 Female</t>
  </si>
  <si>
    <t>Under 13 Female</t>
  </si>
  <si>
    <t>Under 15 Female</t>
  </si>
  <si>
    <t>Under 17 Female/ Women</t>
  </si>
  <si>
    <t>Female Total</t>
  </si>
  <si>
    <t>Overall Total</t>
  </si>
  <si>
    <t>Current Event</t>
  </si>
  <si>
    <t>Last meeting</t>
  </si>
  <si>
    <t>11th May 2014</t>
  </si>
  <si>
    <t>8th June 2014</t>
  </si>
  <si>
    <t>5th Jul 2014</t>
  </si>
  <si>
    <t>Wreake Runners</t>
  </si>
  <si>
    <t>Witney &amp; Bicester</t>
  </si>
  <si>
    <t>The Dell</t>
  </si>
  <si>
    <t>DASH</t>
  </si>
  <si>
    <t>31st Aug 2014</t>
  </si>
  <si>
    <t>Division 4</t>
  </si>
  <si>
    <t>Pingles Stadium</t>
  </si>
  <si>
    <t>BRAT</t>
  </si>
  <si>
    <t>Saffron Lane</t>
  </si>
  <si>
    <t>Saffron</t>
  </si>
  <si>
    <t>Tilsley Park</t>
  </si>
  <si>
    <t>Radley</t>
  </si>
  <si>
    <t>Q</t>
  </si>
  <si>
    <t>Saffron AC</t>
  </si>
  <si>
    <t>Telford</t>
  </si>
  <si>
    <t>Howler</t>
  </si>
  <si>
    <t>George Fox Rowe</t>
  </si>
  <si>
    <t>Rory Pateman</t>
  </si>
  <si>
    <t>Jamie Spiers</t>
  </si>
  <si>
    <t>Jake Minshull</t>
  </si>
  <si>
    <t>1.51.7</t>
  </si>
  <si>
    <t>1.54.0</t>
  </si>
  <si>
    <t>Joseph Masterson</t>
  </si>
  <si>
    <t>1.54.5</t>
  </si>
  <si>
    <t>Max Mowforth</t>
  </si>
  <si>
    <t>Oliver Clamp</t>
  </si>
  <si>
    <t>Luke Gosling</t>
  </si>
  <si>
    <t>Miles Moore</t>
  </si>
  <si>
    <t>Sachin Thethy</t>
  </si>
  <si>
    <t>Megan Burge</t>
  </si>
  <si>
    <t>Sophie Toseland</t>
  </si>
  <si>
    <t>Zoe Gardner</t>
  </si>
  <si>
    <t>Charlotte Chappendell</t>
  </si>
  <si>
    <t>Claudia Searle</t>
  </si>
  <si>
    <t>1.58.7</t>
  </si>
  <si>
    <t>2.00.2</t>
  </si>
  <si>
    <t>2.01.3</t>
  </si>
  <si>
    <t>Rosie Cherry</t>
  </si>
  <si>
    <t>Valentina Bancroft</t>
  </si>
  <si>
    <t>Charlie 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</si>
</sst>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0;[Red]0"/>
  </numFmts>
  <fonts count="16" x14ac:knownFonts="1"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565">
    <xf numFmtId="0" fontId="0" fillId="0" borderId="0" xfId="0"/>
    <xf numFmtId="0" fontId="0" fillId="0" borderId="0" xfId="0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3" borderId="0" xfId="0" applyFont="1" applyFill="1" applyBorder="1"/>
    <xf numFmtId="0" fontId="0" fillId="3" borderId="0" xfId="0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indent="1"/>
    </xf>
    <xf numFmtId="0" fontId="4" fillId="0" borderId="7" xfId="0" applyFont="1" applyBorder="1"/>
    <xf numFmtId="0" fontId="4" fillId="0" borderId="0" xfId="0" applyFont="1" applyBorder="1"/>
    <xf numFmtId="0" fontId="4" fillId="4" borderId="0" xfId="0" applyFont="1" applyFill="1" applyBorder="1" applyProtection="1">
      <protection locked="0"/>
    </xf>
    <xf numFmtId="0" fontId="4" fillId="4" borderId="0" xfId="0" applyFont="1" applyFill="1" applyBorder="1"/>
    <xf numFmtId="0" fontId="4" fillId="0" borderId="8" xfId="0" applyFont="1" applyBorder="1"/>
    <xf numFmtId="0" fontId="4" fillId="0" borderId="0" xfId="0" applyFont="1" applyBorder="1" applyProtection="1">
      <protection locked="0"/>
    </xf>
    <xf numFmtId="0" fontId="0" fillId="4" borderId="9" xfId="0" applyFill="1" applyBorder="1" applyAlignment="1" applyProtection="1">
      <alignment horizontal="left" indent="1"/>
      <protection locked="0"/>
    </xf>
    <xf numFmtId="0" fontId="4" fillId="3" borderId="10" xfId="0" applyFont="1" applyFill="1" applyBorder="1" applyAlignment="1" applyProtection="1">
      <alignment horizontal="center"/>
    </xf>
    <xf numFmtId="0" fontId="0" fillId="0" borderId="0" xfId="0" applyBorder="1" applyAlignment="1">
      <alignment horizontal="left" indent="1"/>
    </xf>
    <xf numFmtId="0" fontId="4" fillId="0" borderId="7" xfId="0" applyFont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left" indent="1"/>
    </xf>
    <xf numFmtId="0" fontId="4" fillId="0" borderId="12" xfId="0" applyFont="1" applyFill="1" applyBorder="1" applyAlignment="1" applyProtection="1">
      <alignment horizontal="left" indent="1"/>
    </xf>
    <xf numFmtId="0" fontId="4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 inden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left" indent="1"/>
    </xf>
    <xf numFmtId="0" fontId="4" fillId="0" borderId="16" xfId="0" applyFont="1" applyFill="1" applyBorder="1" applyAlignment="1" applyProtection="1">
      <alignment horizontal="left" indent="1"/>
    </xf>
    <xf numFmtId="0" fontId="4" fillId="0" borderId="17" xfId="0" applyFont="1" applyFill="1" applyBorder="1" applyAlignment="1" applyProtection="1">
      <alignment horizontal="left" indent="1"/>
    </xf>
    <xf numFmtId="0" fontId="4" fillId="0" borderId="17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2" xfId="0" applyFont="1" applyFill="1" applyBorder="1" applyProtection="1"/>
    <xf numFmtId="0" fontId="4" fillId="3" borderId="3" xfId="0" applyFont="1" applyFill="1" applyBorder="1" applyProtection="1"/>
    <xf numFmtId="0" fontId="4" fillId="3" borderId="4" xfId="0" applyFont="1" applyFill="1" applyBorder="1" applyProtection="1"/>
    <xf numFmtId="0" fontId="4" fillId="3" borderId="18" xfId="0" applyFont="1" applyFill="1" applyBorder="1" applyProtection="1"/>
    <xf numFmtId="0" fontId="4" fillId="3" borderId="19" xfId="0" applyFont="1" applyFill="1" applyBorder="1" applyProtection="1"/>
    <xf numFmtId="0" fontId="4" fillId="3" borderId="14" xfId="0" applyFont="1" applyFill="1" applyBorder="1" applyAlignment="1" applyProtection="1">
      <alignment horizontal="center"/>
    </xf>
    <xf numFmtId="0" fontId="4" fillId="3" borderId="14" xfId="0" applyFont="1" applyFill="1" applyBorder="1" applyProtection="1"/>
    <xf numFmtId="0" fontId="4" fillId="3" borderId="17" xfId="0" applyFont="1" applyFill="1" applyBorder="1" applyProtection="1"/>
    <xf numFmtId="0" fontId="4" fillId="3" borderId="9" xfId="0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indent="1"/>
    </xf>
    <xf numFmtId="0" fontId="4" fillId="0" borderId="0" xfId="0" applyFont="1" applyFill="1" applyBorder="1" applyProtection="1"/>
    <xf numFmtId="0" fontId="4" fillId="0" borderId="8" xfId="0" applyFont="1" applyFill="1" applyBorder="1" applyProtection="1"/>
    <xf numFmtId="0" fontId="4" fillId="0" borderId="18" xfId="0" applyFont="1" applyBorder="1" applyProtection="1"/>
    <xf numFmtId="0" fontId="4" fillId="0" borderId="20" xfId="0" applyFont="1" applyBorder="1" applyProtection="1"/>
    <xf numFmtId="0" fontId="0" fillId="0" borderId="0" xfId="0" applyFill="1" applyBorder="1" applyProtection="1"/>
    <xf numFmtId="0" fontId="0" fillId="0" borderId="8" xfId="0" applyFill="1" applyBorder="1" applyProtection="1"/>
    <xf numFmtId="0" fontId="4" fillId="0" borderId="14" xfId="0" applyFont="1" applyBorder="1" applyAlignment="1" applyProtection="1">
      <alignment horizontal="left" indent="1"/>
    </xf>
    <xf numFmtId="0" fontId="0" fillId="0" borderId="17" xfId="0" applyBorder="1" applyProtection="1"/>
    <xf numFmtId="0" fontId="0" fillId="0" borderId="9" xfId="0" applyBorder="1" applyProtection="1"/>
    <xf numFmtId="0" fontId="4" fillId="0" borderId="19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0" fillId="0" borderId="14" xfId="0" applyBorder="1"/>
    <xf numFmtId="0" fontId="0" fillId="0" borderId="17" xfId="0" applyBorder="1"/>
    <xf numFmtId="164" fontId="0" fillId="0" borderId="0" xfId="0" applyNumberFormat="1"/>
    <xf numFmtId="165" fontId="0" fillId="0" borderId="0" xfId="0" applyNumberFormat="1"/>
    <xf numFmtId="0" fontId="0" fillId="0" borderId="0" xfId="0" applyProtection="1"/>
    <xf numFmtId="164" fontId="0" fillId="0" borderId="0" xfId="0" applyNumberFormat="1" applyProtection="1"/>
    <xf numFmtId="165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164" fontId="1" fillId="0" borderId="0" xfId="0" applyNumberFormat="1" applyFont="1" applyProtection="1"/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0" fillId="3" borderId="2" xfId="0" applyFill="1" applyBorder="1" applyProtection="1"/>
    <xf numFmtId="0" fontId="4" fillId="3" borderId="20" xfId="0" applyFont="1" applyFill="1" applyBorder="1" applyAlignment="1" applyProtection="1">
      <alignment horizontal="center"/>
    </xf>
    <xf numFmtId="0" fontId="4" fillId="3" borderId="20" xfId="0" applyFont="1" applyFill="1" applyBorder="1" applyProtection="1"/>
    <xf numFmtId="0" fontId="4" fillId="3" borderId="7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164" fontId="4" fillId="3" borderId="7" xfId="0" applyNumberFormat="1" applyFont="1" applyFill="1" applyBorder="1" applyAlignment="1" applyProtection="1">
      <alignment horizontal="center"/>
    </xf>
    <xf numFmtId="164" fontId="4" fillId="3" borderId="8" xfId="0" applyNumberFormat="1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right"/>
    </xf>
    <xf numFmtId="0" fontId="4" fillId="3" borderId="21" xfId="0" applyFont="1" applyFill="1" applyBorder="1" applyAlignment="1" applyProtection="1">
      <alignment horizontal="right"/>
    </xf>
    <xf numFmtId="0" fontId="0" fillId="3" borderId="21" xfId="0" applyFont="1" applyFill="1" applyBorder="1" applyAlignment="1" applyProtection="1">
      <alignment horizontal="right"/>
    </xf>
    <xf numFmtId="0" fontId="0" fillId="3" borderId="21" xfId="0" applyFill="1" applyBorder="1" applyProtection="1"/>
    <xf numFmtId="0" fontId="0" fillId="3" borderId="22" xfId="0" applyFill="1" applyBorder="1" applyProtection="1"/>
    <xf numFmtId="0" fontId="4" fillId="3" borderId="2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4" fillId="0" borderId="20" xfId="0" applyFont="1" applyFill="1" applyBorder="1" applyAlignment="1" applyProtection="1">
      <alignment horizontal="left" indent="1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166" fontId="4" fillId="0" borderId="2" xfId="0" applyNumberFormat="1" applyFont="1" applyBorder="1" applyAlignment="1" applyProtection="1">
      <alignment horizontal="center"/>
    </xf>
    <xf numFmtId="166" fontId="4" fillId="0" borderId="4" xfId="0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6" fontId="0" fillId="0" borderId="2" xfId="0" applyNumberFormat="1" applyFont="1" applyBorder="1" applyAlignment="1" applyProtection="1">
      <alignment horizontal="center"/>
    </xf>
    <xf numFmtId="166" fontId="0" fillId="0" borderId="3" xfId="0" applyNumberFormat="1" applyFont="1" applyBorder="1" applyAlignment="1" applyProtection="1">
      <alignment horizontal="center"/>
    </xf>
    <xf numFmtId="0" fontId="0" fillId="0" borderId="23" xfId="0" applyBorder="1" applyProtection="1"/>
    <xf numFmtId="0" fontId="0" fillId="0" borderId="3" xfId="0" applyBorder="1" applyProtection="1"/>
    <xf numFmtId="0" fontId="0" fillId="0" borderId="4" xfId="0" applyFont="1" applyBorder="1" applyAlignment="1" applyProtection="1">
      <alignment horizontal="right"/>
    </xf>
    <xf numFmtId="166" fontId="0" fillId="0" borderId="4" xfId="0" applyNumberFormat="1" applyFont="1" applyBorder="1" applyAlignment="1" applyProtection="1">
      <alignment horizontal="center"/>
    </xf>
    <xf numFmtId="166" fontId="4" fillId="0" borderId="7" xfId="0" applyNumberFormat="1" applyFont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8" xfId="0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166" fontId="0" fillId="0" borderId="8" xfId="0" applyNumberFormat="1" applyBorder="1" applyAlignment="1" applyProtection="1">
      <alignment horizontal="center"/>
    </xf>
    <xf numFmtId="166" fontId="0" fillId="0" borderId="7" xfId="0" applyNumberFormat="1" applyFont="1" applyBorder="1" applyAlignment="1" applyProtection="1">
      <alignment horizontal="center"/>
    </xf>
    <xf numFmtId="166" fontId="0" fillId="0" borderId="0" xfId="0" applyNumberFormat="1" applyFont="1" applyBorder="1" applyAlignment="1" applyProtection="1">
      <alignment horizontal="center"/>
    </xf>
    <xf numFmtId="0" fontId="0" fillId="0" borderId="13" xfId="0" applyBorder="1" applyProtection="1"/>
    <xf numFmtId="0" fontId="0" fillId="0" borderId="0" xfId="0" applyFont="1" applyBorder="1" applyAlignment="1" applyProtection="1">
      <alignment horizontal="right"/>
    </xf>
    <xf numFmtId="0" fontId="0" fillId="0" borderId="8" xfId="0" applyBorder="1" applyProtection="1"/>
    <xf numFmtId="166" fontId="0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left" indent="1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166" fontId="4" fillId="0" borderId="14" xfId="0" applyNumberFormat="1" applyFont="1" applyBorder="1" applyAlignment="1" applyProtection="1">
      <alignment horizontal="center"/>
    </xf>
    <xf numFmtId="166" fontId="4" fillId="0" borderId="9" xfId="0" applyNumberFormat="1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166" fontId="0" fillId="0" borderId="17" xfId="0" applyNumberFormat="1" applyBorder="1" applyAlignment="1" applyProtection="1">
      <alignment horizontal="center"/>
    </xf>
    <xf numFmtId="166" fontId="0" fillId="0" borderId="9" xfId="0" applyNumberFormat="1" applyBorder="1" applyAlignment="1" applyProtection="1">
      <alignment horizontal="center"/>
    </xf>
    <xf numFmtId="166" fontId="0" fillId="0" borderId="14" xfId="0" applyNumberFormat="1" applyFont="1" applyBorder="1" applyAlignment="1" applyProtection="1">
      <alignment horizontal="center"/>
    </xf>
    <xf numFmtId="166" fontId="0" fillId="0" borderId="17" xfId="0" applyNumberFormat="1" applyFont="1" applyBorder="1" applyAlignment="1" applyProtection="1">
      <alignment horizontal="center"/>
    </xf>
    <xf numFmtId="0" fontId="0" fillId="0" borderId="15" xfId="0" applyBorder="1" applyProtection="1"/>
    <xf numFmtId="0" fontId="0" fillId="0" borderId="9" xfId="0" applyBorder="1" applyAlignment="1" applyProtection="1">
      <alignment horizontal="center"/>
    </xf>
    <xf numFmtId="166" fontId="0" fillId="0" borderId="9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left" indent="2"/>
    </xf>
    <xf numFmtId="0" fontId="4" fillId="0" borderId="0" xfId="0" applyFont="1" applyProtection="1"/>
    <xf numFmtId="0" fontId="0" fillId="0" borderId="0" xfId="0" applyBorder="1" applyAlignment="1" applyProtection="1">
      <alignment horizontal="left"/>
    </xf>
    <xf numFmtId="165" fontId="0" fillId="0" borderId="0" xfId="0" applyNumberFormat="1" applyAlignment="1" applyProtection="1">
      <alignment horizontal="left" indent="2"/>
    </xf>
    <xf numFmtId="164" fontId="0" fillId="0" borderId="0" xfId="0" applyNumberFormat="1" applyAlignment="1" applyProtection="1">
      <alignment horizontal="left" indent="2"/>
    </xf>
    <xf numFmtId="0" fontId="4" fillId="3" borderId="19" xfId="0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65" fontId="4" fillId="0" borderId="2" xfId="0" applyNumberFormat="1" applyFont="1" applyFill="1" applyBorder="1" applyAlignment="1" applyProtection="1">
      <alignment horizontal="center"/>
    </xf>
    <xf numFmtId="165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165" fontId="4" fillId="0" borderId="7" xfId="0" applyNumberFormat="1" applyFont="1" applyFill="1" applyBorder="1" applyAlignment="1" applyProtection="1">
      <alignment horizontal="center"/>
    </xf>
    <xf numFmtId="165" fontId="4" fillId="0" borderId="8" xfId="0" applyNumberFormat="1" applyFont="1" applyFill="1" applyBorder="1" applyAlignment="1" applyProtection="1">
      <alignment horizontal="center"/>
    </xf>
    <xf numFmtId="165" fontId="4" fillId="0" borderId="14" xfId="0" applyNumberFormat="1" applyFont="1" applyFill="1" applyBorder="1" applyAlignment="1" applyProtection="1">
      <alignment horizontal="center"/>
    </xf>
    <xf numFmtId="165" fontId="4" fillId="0" borderId="17" xfId="0" applyNumberFormat="1" applyFont="1" applyFill="1" applyBorder="1" applyAlignment="1" applyProtection="1">
      <alignment horizontal="center"/>
    </xf>
    <xf numFmtId="165" fontId="4" fillId="0" borderId="9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 indent="1"/>
    </xf>
    <xf numFmtId="164" fontId="0" fillId="0" borderId="2" xfId="0" applyNumberFormat="1" applyBorder="1" applyAlignment="1" applyProtection="1">
      <alignment horizontal="center"/>
    </xf>
    <xf numFmtId="166" fontId="0" fillId="0" borderId="18" xfId="0" applyNumberFormat="1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166" fontId="0" fillId="0" borderId="20" xfId="0" applyNumberFormat="1" applyFont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/>
    </xf>
    <xf numFmtId="166" fontId="0" fillId="0" borderId="19" xfId="0" applyNumberFormat="1" applyFont="1" applyBorder="1" applyAlignment="1" applyProtection="1">
      <alignment horizontal="left"/>
    </xf>
    <xf numFmtId="0" fontId="8" fillId="0" borderId="0" xfId="0" applyFont="1" applyProtection="1"/>
    <xf numFmtId="0" fontId="5" fillId="0" borderId="0" xfId="0" applyFont="1"/>
    <xf numFmtId="0" fontId="5" fillId="4" borderId="24" xfId="0" applyFont="1" applyFill="1" applyBorder="1" applyProtection="1"/>
    <xf numFmtId="0" fontId="5" fillId="4" borderId="25" xfId="0" applyFont="1" applyFill="1" applyBorder="1" applyProtection="1"/>
    <xf numFmtId="0" fontId="5" fillId="4" borderId="25" xfId="0" applyFont="1" applyFill="1" applyBorder="1" applyAlignment="1" applyProtection="1">
      <alignment horizontal="center"/>
    </xf>
    <xf numFmtId="0" fontId="5" fillId="4" borderId="26" xfId="0" applyFont="1" applyFill="1" applyBorder="1" applyProtection="1"/>
    <xf numFmtId="0" fontId="9" fillId="0" borderId="0" xfId="0" applyFont="1" applyProtection="1"/>
    <xf numFmtId="0" fontId="4" fillId="0" borderId="0" xfId="0" applyFont="1" applyAlignment="1" applyProtection="1">
      <alignment horizontal="center"/>
    </xf>
    <xf numFmtId="15" fontId="4" fillId="0" borderId="0" xfId="0" applyNumberFormat="1" applyFont="1" applyAlignment="1" applyProtection="1">
      <alignment horizontal="left" indent="1"/>
    </xf>
    <xf numFmtId="0" fontId="10" fillId="0" borderId="0" xfId="0" applyFont="1" applyAlignment="1" applyProtection="1">
      <alignment horizontal="right"/>
    </xf>
    <xf numFmtId="0" fontId="0" fillId="3" borderId="18" xfId="0" applyFill="1" applyBorder="1" applyProtection="1"/>
    <xf numFmtId="0" fontId="0" fillId="3" borderId="19" xfId="0" applyFill="1" applyBorder="1" applyProtection="1"/>
    <xf numFmtId="0" fontId="0" fillId="5" borderId="18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left" indent="1"/>
    </xf>
    <xf numFmtId="0" fontId="0" fillId="0" borderId="3" xfId="0" applyFont="1" applyFill="1" applyBorder="1" applyAlignment="1" applyProtection="1">
      <alignment horizontal="left" indent="1"/>
    </xf>
    <xf numFmtId="0" fontId="0" fillId="0" borderId="4" xfId="0" applyFont="1" applyFill="1" applyBorder="1" applyAlignment="1" applyProtection="1">
      <alignment horizontal="left" indent="1"/>
    </xf>
    <xf numFmtId="0" fontId="0" fillId="5" borderId="20" xfId="0" applyFill="1" applyBorder="1" applyAlignment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0" fontId="0" fillId="0" borderId="0" xfId="0" applyFont="1" applyFill="1" applyBorder="1" applyAlignment="1" applyProtection="1">
      <alignment horizontal="left" indent="1"/>
    </xf>
    <xf numFmtId="0" fontId="0" fillId="0" borderId="8" xfId="0" applyFont="1" applyFill="1" applyBorder="1" applyAlignment="1" applyProtection="1">
      <alignment horizontal="left" indent="1"/>
    </xf>
    <xf numFmtId="0" fontId="0" fillId="5" borderId="19" xfId="0" applyFill="1" applyBorder="1" applyAlignment="1">
      <alignment horizontal="center"/>
    </xf>
    <xf numFmtId="0" fontId="0" fillId="0" borderId="14" xfId="0" applyFont="1" applyFill="1" applyBorder="1" applyAlignment="1" applyProtection="1">
      <alignment horizontal="left" indent="1"/>
    </xf>
    <xf numFmtId="0" fontId="0" fillId="0" borderId="17" xfId="0" applyFont="1" applyFill="1" applyBorder="1" applyAlignment="1" applyProtection="1">
      <alignment horizontal="left" indent="1"/>
    </xf>
    <xf numFmtId="0" fontId="0" fillId="0" borderId="9" xfId="0" applyFont="1" applyFill="1" applyBorder="1" applyAlignment="1" applyProtection="1">
      <alignment horizontal="left" indent="1"/>
    </xf>
    <xf numFmtId="0" fontId="4" fillId="3" borderId="3" xfId="0" applyFont="1" applyFill="1" applyBorder="1" applyAlignment="1" applyProtection="1">
      <alignment horizontal="left"/>
    </xf>
    <xf numFmtId="0" fontId="4" fillId="3" borderId="7" xfId="0" applyFont="1" applyFill="1" applyBorder="1" applyProtection="1"/>
    <xf numFmtId="0" fontId="11" fillId="0" borderId="0" xfId="0" applyFont="1" applyProtection="1"/>
    <xf numFmtId="0" fontId="0" fillId="0" borderId="0" xfId="0" applyFont="1" applyFill="1" applyBorder="1" applyAlignment="1" applyProtection="1">
      <alignment horizontal="left" indent="1"/>
      <protection locked="0"/>
    </xf>
    <xf numFmtId="0" fontId="0" fillId="0" borderId="3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17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/>
    </xf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/>
    <xf numFmtId="0" fontId="10" fillId="3" borderId="14" xfId="0" applyFont="1" applyFill="1" applyBorder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2" fillId="0" borderId="0" xfId="0" applyFont="1" applyProtection="1"/>
    <xf numFmtId="0" fontId="10" fillId="3" borderId="7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left" indent="1"/>
    </xf>
    <xf numFmtId="0" fontId="12" fillId="0" borderId="0" xfId="0" applyFont="1" applyFill="1" applyBorder="1" applyAlignment="1" applyProtection="1">
      <alignment horizontal="left" indent="1"/>
    </xf>
    <xf numFmtId="0" fontId="12" fillId="0" borderId="8" xfId="0" applyFont="1" applyFill="1" applyBorder="1" applyAlignment="1" applyProtection="1">
      <alignment horizontal="left" indent="1"/>
    </xf>
    <xf numFmtId="0" fontId="12" fillId="0" borderId="0" xfId="0" applyFont="1" applyBorder="1" applyProtection="1"/>
    <xf numFmtId="0" fontId="12" fillId="0" borderId="2" xfId="0" applyFont="1" applyFill="1" applyBorder="1" applyAlignment="1" applyProtection="1">
      <alignment horizontal="left" indent="1"/>
    </xf>
    <xf numFmtId="0" fontId="12" fillId="0" borderId="3" xfId="0" applyFont="1" applyFill="1" applyBorder="1" applyAlignment="1" applyProtection="1">
      <alignment horizontal="left" indent="1"/>
    </xf>
    <xf numFmtId="0" fontId="12" fillId="0" borderId="4" xfId="0" applyFont="1" applyFill="1" applyBorder="1" applyAlignment="1" applyProtection="1">
      <alignment horizontal="left" indent="1"/>
    </xf>
    <xf numFmtId="0" fontId="12" fillId="0" borderId="14" xfId="0" applyFont="1" applyFill="1" applyBorder="1" applyAlignment="1" applyProtection="1">
      <alignment horizontal="left" indent="1"/>
    </xf>
    <xf numFmtId="0" fontId="12" fillId="0" borderId="17" xfId="0" applyFont="1" applyFill="1" applyBorder="1" applyAlignment="1" applyProtection="1">
      <alignment horizontal="left" indent="1"/>
    </xf>
    <xf numFmtId="0" fontId="12" fillId="0" borderId="9" xfId="0" applyFont="1" applyFill="1" applyBorder="1" applyAlignment="1" applyProtection="1">
      <alignment horizontal="left" indent="1"/>
    </xf>
    <xf numFmtId="0" fontId="12" fillId="0" borderId="0" xfId="0" applyFont="1"/>
    <xf numFmtId="0" fontId="10" fillId="3" borderId="3" xfId="0" applyFont="1" applyFill="1" applyBorder="1" applyAlignment="1" applyProtection="1">
      <alignment horizontal="left"/>
    </xf>
    <xf numFmtId="0" fontId="10" fillId="3" borderId="4" xfId="0" applyFont="1" applyFill="1" applyBorder="1" applyAlignment="1" applyProtection="1">
      <alignment horizontal="center"/>
    </xf>
    <xf numFmtId="0" fontId="10" fillId="3" borderId="7" xfId="0" applyFont="1" applyFill="1" applyBorder="1" applyAlignment="1" applyProtection="1">
      <alignment horizontal="left" indent="1"/>
    </xf>
    <xf numFmtId="0" fontId="10" fillId="3" borderId="0" xfId="0" applyFont="1" applyFill="1" applyBorder="1" applyAlignment="1" applyProtection="1">
      <alignment horizontal="left"/>
    </xf>
    <xf numFmtId="0" fontId="0" fillId="3" borderId="3" xfId="0" applyFill="1" applyBorder="1" applyProtection="1"/>
    <xf numFmtId="0" fontId="0" fillId="3" borderId="4" xfId="0" applyFill="1" applyBorder="1" applyProtection="1"/>
    <xf numFmtId="0" fontId="4" fillId="3" borderId="14" xfId="0" applyFont="1" applyFill="1" applyBorder="1" applyAlignment="1" applyProtection="1">
      <alignment horizontal="left" indent="1"/>
    </xf>
    <xf numFmtId="0" fontId="0" fillId="3" borderId="17" xfId="0" applyFill="1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4" fillId="0" borderId="7" xfId="0" applyFont="1" applyBorder="1" applyAlignment="1" applyProtection="1">
      <alignment horizontal="left" indent="1"/>
    </xf>
    <xf numFmtId="0" fontId="4" fillId="0" borderId="8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Alignment="1" applyProtection="1">
      <alignment horizontal="center"/>
    </xf>
    <xf numFmtId="0" fontId="0" fillId="0" borderId="14" xfId="0" applyBorder="1" applyProtection="1"/>
    <xf numFmtId="0" fontId="1" fillId="0" borderId="0" xfId="0" applyFont="1" applyProtection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14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4" borderId="4" xfId="0" applyFont="1" applyFill="1" applyBorder="1" applyAlignment="1" applyProtection="1">
      <alignment horizontal="left"/>
      <protection locked="0"/>
    </xf>
    <xf numFmtId="0" fontId="0" fillId="4" borderId="8" xfId="0" applyFont="1" applyFill="1" applyBorder="1" applyAlignment="1" applyProtection="1">
      <alignment horizontal="left"/>
      <protection locked="0"/>
    </xf>
    <xf numFmtId="2" fontId="0" fillId="4" borderId="0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left"/>
      <protection locked="0"/>
    </xf>
    <xf numFmtId="2" fontId="0" fillId="0" borderId="0" xfId="0" applyNumberFormat="1"/>
    <xf numFmtId="0" fontId="0" fillId="0" borderId="0" xfId="0" applyAlignment="1"/>
    <xf numFmtId="2" fontId="4" fillId="2" borderId="3" xfId="0" applyNumberFormat="1" applyFont="1" applyFill="1" applyBorder="1"/>
    <xf numFmtId="0" fontId="4" fillId="2" borderId="4" xfId="0" applyFont="1" applyFill="1" applyBorder="1" applyAlignment="1"/>
    <xf numFmtId="2" fontId="4" fillId="2" borderId="17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0" fontId="0" fillId="0" borderId="27" xfId="0" applyBorder="1" applyAlignment="1" applyProtection="1">
      <alignment horizontal="left"/>
    </xf>
    <xf numFmtId="1" fontId="0" fillId="0" borderId="0" xfId="0" applyNumberFormat="1" applyFont="1" applyBorder="1" applyAlignment="1" applyProtection="1">
      <alignment horizontal="center"/>
    </xf>
    <xf numFmtId="1" fontId="0" fillId="0" borderId="28" xfId="0" applyNumberFormat="1" applyFont="1" applyBorder="1" applyAlignment="1" applyProtection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left" indent="1"/>
    </xf>
    <xf numFmtId="0" fontId="0" fillId="5" borderId="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29" xfId="0" applyFont="1" applyFill="1" applyBorder="1" applyAlignment="1" applyProtection="1">
      <alignment horizontal="left" indent="1"/>
    </xf>
    <xf numFmtId="0" fontId="0" fillId="0" borderId="30" xfId="0" applyFont="1" applyFill="1" applyBorder="1" applyAlignment="1" applyProtection="1">
      <alignment horizontal="left" indent="1"/>
    </xf>
    <xf numFmtId="0" fontId="0" fillId="0" borderId="31" xfId="0" applyFont="1" applyFill="1" applyBorder="1" applyAlignment="1" applyProtection="1">
      <alignment horizontal="left" indent="1"/>
    </xf>
    <xf numFmtId="0" fontId="0" fillId="0" borderId="27" xfId="0" applyFont="1" applyFill="1" applyBorder="1" applyAlignment="1" applyProtection="1">
      <alignment horizontal="left" indent="1"/>
    </xf>
    <xf numFmtId="0" fontId="0" fillId="0" borderId="28" xfId="0" applyFont="1" applyFill="1" applyBorder="1" applyAlignment="1" applyProtection="1">
      <alignment horizontal="left" indent="1"/>
    </xf>
    <xf numFmtId="0" fontId="0" fillId="0" borderId="32" xfId="0" applyFont="1" applyFill="1" applyBorder="1" applyAlignment="1" applyProtection="1">
      <alignment horizontal="left" indent="1"/>
    </xf>
    <xf numFmtId="0" fontId="0" fillId="0" borderId="33" xfId="0" applyFont="1" applyFill="1" applyBorder="1" applyAlignment="1" applyProtection="1">
      <alignment horizontal="left" indent="1"/>
    </xf>
    <xf numFmtId="0" fontId="0" fillId="0" borderId="34" xfId="0" applyFont="1" applyFill="1" applyBorder="1" applyAlignment="1" applyProtection="1">
      <alignment horizontal="left" indent="1"/>
    </xf>
    <xf numFmtId="0" fontId="0" fillId="3" borderId="14" xfId="0" applyFill="1" applyBorder="1" applyProtection="1"/>
    <xf numFmtId="0" fontId="4" fillId="3" borderId="32" xfId="0" applyFont="1" applyFill="1" applyBorder="1" applyAlignment="1" applyProtection="1">
      <alignment horizontal="center"/>
    </xf>
    <xf numFmtId="0" fontId="4" fillId="3" borderId="33" xfId="0" applyFont="1" applyFill="1" applyBorder="1" applyAlignment="1" applyProtection="1">
      <alignment horizontal="center"/>
    </xf>
    <xf numFmtId="0" fontId="4" fillId="3" borderId="34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left" indent="4"/>
    </xf>
    <xf numFmtId="0" fontId="0" fillId="0" borderId="30" xfId="0" applyFont="1" applyFill="1" applyBorder="1" applyAlignment="1" applyProtection="1">
      <alignment horizontal="center"/>
    </xf>
    <xf numFmtId="0" fontId="0" fillId="0" borderId="31" xfId="0" applyFont="1" applyFill="1" applyBorder="1" applyAlignment="1" applyProtection="1">
      <alignment horizontal="center"/>
    </xf>
    <xf numFmtId="0" fontId="0" fillId="0" borderId="28" xfId="0" applyFont="1" applyFill="1" applyBorder="1" applyAlignment="1" applyProtection="1">
      <alignment horizontal="center"/>
    </xf>
    <xf numFmtId="0" fontId="0" fillId="0" borderId="33" xfId="0" applyFont="1" applyFill="1" applyBorder="1" applyAlignment="1" applyProtection="1">
      <alignment horizontal="center"/>
    </xf>
    <xf numFmtId="0" fontId="0" fillId="0" borderId="34" xfId="0" applyFont="1" applyFill="1" applyBorder="1" applyAlignment="1" applyProtection="1">
      <alignment horizontal="center"/>
    </xf>
    <xf numFmtId="0" fontId="10" fillId="3" borderId="3" xfId="0" applyFont="1" applyFill="1" applyBorder="1" applyAlignment="1" applyProtection="1">
      <alignment horizontal="left" indent="1"/>
    </xf>
    <xf numFmtId="0" fontId="10" fillId="3" borderId="0" xfId="0" applyFont="1" applyFill="1" applyBorder="1" applyAlignment="1" applyProtection="1">
      <alignment horizontal="left" indent="1"/>
    </xf>
    <xf numFmtId="0" fontId="4" fillId="3" borderId="17" xfId="0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 indent="1"/>
    </xf>
    <xf numFmtId="0" fontId="0" fillId="4" borderId="3" xfId="0" applyFont="1" applyFill="1" applyBorder="1" applyAlignment="1" applyProtection="1">
      <alignment horizontal="left" indent="1"/>
      <protection locked="0"/>
    </xf>
    <xf numFmtId="0" fontId="0" fillId="4" borderId="0" xfId="0" applyFont="1" applyFill="1" applyBorder="1" applyAlignment="1" applyProtection="1">
      <alignment horizontal="left" indent="1"/>
      <protection locked="0"/>
    </xf>
    <xf numFmtId="0" fontId="0" fillId="4" borderId="17" xfId="0" applyFont="1" applyFill="1" applyBorder="1" applyAlignment="1" applyProtection="1">
      <alignment horizontal="left" indent="1"/>
      <protection locked="0"/>
    </xf>
    <xf numFmtId="2" fontId="0" fillId="4" borderId="3" xfId="0" applyNumberFormat="1" applyFill="1" applyBorder="1" applyAlignment="1" applyProtection="1">
      <alignment horizontal="left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4" borderId="17" xfId="0" applyNumberFormat="1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2" fontId="4" fillId="2" borderId="3" xfId="0" applyNumberFormat="1" applyFont="1" applyFill="1" applyBorder="1" applyAlignment="1">
      <alignment horizontal="left"/>
    </xf>
    <xf numFmtId="2" fontId="4" fillId="2" borderId="17" xfId="0" applyNumberFormat="1" applyFont="1" applyFill="1" applyBorder="1" applyAlignment="1">
      <alignment horizontal="left"/>
    </xf>
    <xf numFmtId="0" fontId="0" fillId="4" borderId="8" xfId="0" applyFont="1" applyFill="1" applyBorder="1" applyAlignment="1" applyProtection="1">
      <protection locked="0"/>
    </xf>
    <xf numFmtId="0" fontId="0" fillId="6" borderId="29" xfId="0" applyFill="1" applyBorder="1"/>
    <xf numFmtId="0" fontId="4" fillId="2" borderId="35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/>
    <xf numFmtId="0" fontId="4" fillId="2" borderId="32" xfId="0" applyFont="1" applyFill="1" applyBorder="1" applyAlignment="1">
      <alignment horizontal="left" indent="1"/>
    </xf>
    <xf numFmtId="0" fontId="4" fillId="2" borderId="33" xfId="0" applyFont="1" applyFill="1" applyBorder="1" applyAlignment="1">
      <alignment horizontal="left" indent="1"/>
    </xf>
    <xf numFmtId="0" fontId="4" fillId="2" borderId="3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0" fillId="3" borderId="20" xfId="0" applyFill="1" applyBorder="1" applyProtection="1"/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0" borderId="39" xfId="0" applyFont="1" applyFill="1" applyBorder="1" applyAlignment="1" applyProtection="1">
      <alignment horizontal="left" indent="1"/>
    </xf>
    <xf numFmtId="0" fontId="4" fillId="3" borderId="2" xfId="0" applyFont="1" applyFill="1" applyBorder="1" applyAlignment="1" applyProtection="1">
      <alignment horizontal="left" indent="3"/>
    </xf>
    <xf numFmtId="0" fontId="10" fillId="3" borderId="2" xfId="0" applyFont="1" applyFill="1" applyBorder="1" applyAlignment="1" applyProtection="1">
      <alignment horizontal="left" indent="4"/>
    </xf>
    <xf numFmtId="0" fontId="8" fillId="0" borderId="0" xfId="0" applyFont="1" applyFill="1" applyBorder="1" applyAlignment="1">
      <alignment horizontal="left"/>
    </xf>
    <xf numFmtId="0" fontId="4" fillId="7" borderId="27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4" fillId="3" borderId="29" xfId="0" applyFont="1" applyFill="1" applyBorder="1" applyAlignment="1" applyProtection="1">
      <alignment horizontal="center"/>
    </xf>
    <xf numFmtId="0" fontId="4" fillId="3" borderId="31" xfId="0" applyFont="1" applyFill="1" applyBorder="1" applyAlignment="1" applyProtection="1">
      <alignment horizontal="center"/>
    </xf>
    <xf numFmtId="0" fontId="0" fillId="7" borderId="28" xfId="0" applyFill="1" applyBorder="1" applyAlignment="1" applyProtection="1">
      <alignment horizontal="left" indent="1"/>
      <protection locked="0"/>
    </xf>
    <xf numFmtId="0" fontId="4" fillId="7" borderId="40" xfId="0" applyFont="1" applyFill="1" applyBorder="1" applyAlignment="1" applyProtection="1">
      <alignment horizontal="left" indent="1"/>
      <protection locked="0"/>
    </xf>
    <xf numFmtId="0" fontId="4" fillId="7" borderId="41" xfId="0" applyFont="1" applyFill="1" applyBorder="1" applyAlignment="1" applyProtection="1">
      <alignment horizontal="left" indent="1"/>
      <protection locked="0"/>
    </xf>
    <xf numFmtId="0" fontId="4" fillId="3" borderId="30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left"/>
    </xf>
    <xf numFmtId="0" fontId="4" fillId="3" borderId="28" xfId="0" applyFont="1" applyFill="1" applyBorder="1" applyAlignment="1" applyProtection="1">
      <alignment horizontal="left"/>
    </xf>
    <xf numFmtId="165" fontId="4" fillId="0" borderId="42" xfId="0" applyNumberFormat="1" applyFont="1" applyFill="1" applyBorder="1" applyAlignment="1" applyProtection="1">
      <alignment horizontal="center"/>
    </xf>
    <xf numFmtId="165" fontId="4" fillId="0" borderId="43" xfId="0" applyNumberFormat="1" applyFont="1" applyFill="1" applyBorder="1" applyAlignment="1" applyProtection="1">
      <alignment horizontal="center"/>
    </xf>
    <xf numFmtId="165" fontId="4" fillId="0" borderId="27" xfId="0" applyNumberFormat="1" applyFont="1" applyFill="1" applyBorder="1" applyAlignment="1" applyProtection="1">
      <alignment horizontal="center"/>
    </xf>
    <xf numFmtId="165" fontId="4" fillId="0" borderId="28" xfId="0" applyNumberFormat="1" applyFont="1" applyFill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0" borderId="33" xfId="0" applyNumberFormat="1" applyFont="1" applyFill="1" applyBorder="1" applyAlignment="1" applyProtection="1">
      <alignment horizontal="center"/>
    </xf>
    <xf numFmtId="165" fontId="4" fillId="0" borderId="34" xfId="0" applyNumberFormat="1" applyFont="1" applyFill="1" applyBorder="1" applyAlignment="1" applyProtection="1">
      <alignment horizontal="center"/>
    </xf>
    <xf numFmtId="0" fontId="4" fillId="7" borderId="44" xfId="0" applyFont="1" applyFill="1" applyBorder="1" applyAlignment="1" applyProtection="1">
      <alignment horizontal="left" indent="1"/>
      <protection locked="0"/>
    </xf>
    <xf numFmtId="0" fontId="4" fillId="7" borderId="27" xfId="0" applyFont="1" applyFill="1" applyBorder="1" applyAlignment="1" applyProtection="1">
      <alignment horizontal="left" indent="1"/>
      <protection locked="0"/>
    </xf>
    <xf numFmtId="0" fontId="4" fillId="7" borderId="28" xfId="0" applyFont="1" applyFill="1" applyBorder="1" applyAlignment="1" applyProtection="1">
      <alignment horizontal="left" indent="1"/>
      <protection locked="0"/>
    </xf>
    <xf numFmtId="0" fontId="4" fillId="7" borderId="32" xfId="0" applyFont="1" applyFill="1" applyBorder="1" applyAlignment="1" applyProtection="1">
      <alignment horizontal="left" indent="1"/>
      <protection locked="0"/>
    </xf>
    <xf numFmtId="0" fontId="4" fillId="7" borderId="45" xfId="0" applyFont="1" applyFill="1" applyBorder="1" applyAlignment="1" applyProtection="1">
      <alignment horizontal="left" indent="1"/>
      <protection locked="0"/>
    </xf>
    <xf numFmtId="0" fontId="4" fillId="7" borderId="34" xfId="0" applyFont="1" applyFill="1" applyBorder="1" applyAlignment="1" applyProtection="1">
      <alignment horizontal="left" indent="1"/>
      <protection locked="0"/>
    </xf>
    <xf numFmtId="0" fontId="4" fillId="3" borderId="36" xfId="0" applyFont="1" applyFill="1" applyBorder="1" applyAlignment="1" applyProtection="1">
      <alignment horizontal="center"/>
    </xf>
    <xf numFmtId="0" fontId="0" fillId="0" borderId="27" xfId="0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Border="1" applyAlignment="1">
      <alignment horizontal="center"/>
    </xf>
    <xf numFmtId="0" fontId="4" fillId="3" borderId="38" xfId="0" applyFont="1" applyFill="1" applyBorder="1" applyAlignment="1" applyProtection="1">
      <alignment horizontal="center"/>
    </xf>
    <xf numFmtId="0" fontId="4" fillId="3" borderId="35" xfId="0" applyFont="1" applyFill="1" applyBorder="1" applyProtection="1"/>
    <xf numFmtId="0" fontId="0" fillId="0" borderId="46" xfId="0" applyBorder="1"/>
    <xf numFmtId="0" fontId="0" fillId="0" borderId="41" xfId="0" applyFont="1" applyBorder="1" applyAlignment="1" applyProtection="1">
      <alignment horizontal="center"/>
    </xf>
    <xf numFmtId="0" fontId="4" fillId="0" borderId="45" xfId="0" applyFont="1" applyBorder="1" applyAlignment="1" applyProtection="1">
      <alignment horizontal="center"/>
    </xf>
    <xf numFmtId="0" fontId="0" fillId="0" borderId="29" xfId="0" applyBorder="1"/>
    <xf numFmtId="0" fontId="0" fillId="0" borderId="31" xfId="0" applyBorder="1"/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/>
    <xf numFmtId="0" fontId="0" fillId="0" borderId="33" xfId="0" applyBorder="1" applyAlignment="1">
      <alignment horizontal="center"/>
    </xf>
    <xf numFmtId="0" fontId="0" fillId="0" borderId="0" xfId="0" applyFill="1" applyBorder="1" applyAlignment="1" applyProtection="1">
      <alignment horizontal="left" indent="1"/>
    </xf>
    <xf numFmtId="0" fontId="4" fillId="3" borderId="30" xfId="0" applyFont="1" applyFill="1" applyBorder="1" applyAlignment="1" applyProtection="1">
      <alignment horizontal="center" wrapText="1"/>
    </xf>
    <xf numFmtId="0" fontId="4" fillId="3" borderId="31" xfId="0" applyFont="1" applyFill="1" applyBorder="1" applyAlignment="1" applyProtection="1">
      <alignment horizontal="center" wrapText="1"/>
    </xf>
    <xf numFmtId="0" fontId="4" fillId="3" borderId="33" xfId="0" applyFont="1" applyFill="1" applyBorder="1" applyAlignment="1" applyProtection="1">
      <alignment horizontal="center" wrapText="1"/>
    </xf>
    <xf numFmtId="0" fontId="4" fillId="3" borderId="34" xfId="0" applyFont="1" applyFill="1" applyBorder="1" applyAlignment="1" applyProtection="1">
      <alignment horizontal="center" wrapText="1"/>
    </xf>
    <xf numFmtId="0" fontId="4" fillId="3" borderId="29" xfId="0" applyFont="1" applyFill="1" applyBorder="1" applyAlignment="1" applyProtection="1">
      <alignment horizontal="center" wrapText="1"/>
    </xf>
    <xf numFmtId="0" fontId="4" fillId="3" borderId="32" xfId="0" applyFont="1" applyFill="1" applyBorder="1" applyAlignment="1" applyProtection="1">
      <alignment horizontal="center" wrapText="1"/>
    </xf>
    <xf numFmtId="0" fontId="0" fillId="8" borderId="0" xfId="0" applyFill="1" applyBorder="1" applyAlignment="1">
      <alignment horizontal="center"/>
    </xf>
    <xf numFmtId="0" fontId="4" fillId="9" borderId="32" xfId="0" applyFont="1" applyFill="1" applyBorder="1" applyAlignment="1" applyProtection="1">
      <alignment horizontal="center"/>
      <protection locked="0"/>
    </xf>
    <xf numFmtId="0" fontId="4" fillId="9" borderId="33" xfId="0" applyFont="1" applyFill="1" applyBorder="1" applyAlignment="1" applyProtection="1">
      <alignment horizontal="center"/>
      <protection locked="0"/>
    </xf>
    <xf numFmtId="0" fontId="4" fillId="9" borderId="34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Protection="1"/>
    <xf numFmtId="0" fontId="4" fillId="3" borderId="33" xfId="0" applyFont="1" applyFill="1" applyBorder="1" applyProtection="1"/>
    <xf numFmtId="0" fontId="0" fillId="8" borderId="28" xfId="0" applyFill="1" applyBorder="1" applyAlignment="1">
      <alignment horizontal="center"/>
    </xf>
    <xf numFmtId="166" fontId="0" fillId="8" borderId="41" xfId="0" applyNumberFormat="1" applyFill="1" applyBorder="1" applyAlignment="1" applyProtection="1">
      <alignment horizontal="center"/>
    </xf>
    <xf numFmtId="0" fontId="0" fillId="0" borderId="45" xfId="0" applyBorder="1" applyAlignment="1">
      <alignment horizontal="center"/>
    </xf>
    <xf numFmtId="0" fontId="4" fillId="3" borderId="46" xfId="0" applyFont="1" applyFill="1" applyBorder="1" applyAlignment="1" applyProtection="1">
      <alignment horizontal="center" wrapText="1"/>
    </xf>
    <xf numFmtId="0" fontId="4" fillId="3" borderId="45" xfId="0" applyFont="1" applyFill="1" applyBorder="1" applyAlignment="1" applyProtection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3" borderId="46" xfId="0" applyFont="1" applyFill="1" applyBorder="1" applyAlignment="1" applyProtection="1">
      <alignment horizontal="center"/>
    </xf>
    <xf numFmtId="0" fontId="4" fillId="3" borderId="41" xfId="0" applyFont="1" applyFill="1" applyBorder="1" applyAlignment="1" applyProtection="1">
      <alignment horizontal="center"/>
    </xf>
    <xf numFmtId="0" fontId="0" fillId="0" borderId="41" xfId="0" applyBorder="1" applyAlignment="1">
      <alignment horizontal="center"/>
    </xf>
    <xf numFmtId="0" fontId="4" fillId="3" borderId="45" xfId="0" applyFont="1" applyFill="1" applyBorder="1" applyAlignment="1" applyProtection="1">
      <alignment horizontal="center"/>
    </xf>
    <xf numFmtId="0" fontId="0" fillId="9" borderId="27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4" fillId="3" borderId="39" xfId="0" applyFont="1" applyFill="1" applyBorder="1" applyAlignment="1" applyProtection="1">
      <alignment horizontal="center"/>
    </xf>
    <xf numFmtId="166" fontId="4" fillId="0" borderId="32" xfId="0" applyNumberFormat="1" applyFont="1" applyBorder="1" applyAlignment="1" applyProtection="1">
      <alignment horizontal="center"/>
    </xf>
    <xf numFmtId="166" fontId="4" fillId="0" borderId="33" xfId="0" applyNumberFormat="1" applyFont="1" applyBorder="1" applyAlignment="1" applyProtection="1">
      <alignment horizontal="center"/>
    </xf>
    <xf numFmtId="166" fontId="4" fillId="0" borderId="34" xfId="0" applyNumberFormat="1" applyFont="1" applyBorder="1" applyAlignment="1" applyProtection="1">
      <alignment horizontal="center"/>
    </xf>
    <xf numFmtId="0" fontId="0" fillId="5" borderId="29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4" fillId="3" borderId="33" xfId="0" applyFont="1" applyFill="1" applyBorder="1" applyAlignment="1" applyProtection="1">
      <alignment horizontal="left"/>
    </xf>
    <xf numFmtId="0" fontId="4" fillId="3" borderId="34" xfId="0" applyFont="1" applyFill="1" applyBorder="1" applyAlignment="1" applyProtection="1">
      <alignment horizontal="left"/>
    </xf>
    <xf numFmtId="166" fontId="4" fillId="0" borderId="29" xfId="0" applyNumberFormat="1" applyFont="1" applyBorder="1" applyAlignment="1" applyProtection="1">
      <alignment horizontal="center"/>
    </xf>
    <xf numFmtId="166" fontId="4" fillId="0" borderId="30" xfId="0" applyNumberFormat="1" applyFont="1" applyBorder="1" applyAlignment="1" applyProtection="1">
      <alignment horizontal="center"/>
    </xf>
    <xf numFmtId="166" fontId="4" fillId="0" borderId="31" xfId="0" applyNumberFormat="1" applyFont="1" applyBorder="1" applyAlignment="1" applyProtection="1">
      <alignment horizontal="center"/>
    </xf>
    <xf numFmtId="166" fontId="4" fillId="0" borderId="27" xfId="0" applyNumberFormat="1" applyFont="1" applyBorder="1" applyAlignment="1" applyProtection="1">
      <alignment horizontal="center"/>
    </xf>
    <xf numFmtId="166" fontId="4" fillId="0" borderId="28" xfId="0" applyNumberFormat="1" applyFont="1" applyBorder="1" applyAlignment="1" applyProtection="1">
      <alignment horizontal="center"/>
    </xf>
    <xf numFmtId="0" fontId="4" fillId="3" borderId="29" xfId="0" applyFont="1" applyFill="1" applyBorder="1" applyAlignment="1" applyProtection="1">
      <alignment horizontal="left"/>
    </xf>
    <xf numFmtId="0" fontId="4" fillId="3" borderId="30" xfId="0" applyFont="1" applyFill="1" applyBorder="1" applyAlignment="1" applyProtection="1">
      <alignment horizontal="left"/>
    </xf>
    <xf numFmtId="0" fontId="4" fillId="3" borderId="31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0" fillId="0" borderId="0" xfId="0" applyFont="1" applyBorder="1" applyProtection="1"/>
    <xf numFmtId="0" fontId="0" fillId="4" borderId="7" xfId="0" applyFill="1" applyBorder="1" applyAlignment="1" applyProtection="1">
      <alignment horizontal="left"/>
      <protection locked="0"/>
    </xf>
    <xf numFmtId="0" fontId="0" fillId="4" borderId="28" xfId="0" applyFont="1" applyFill="1" applyBorder="1" applyAlignment="1" applyProtection="1">
      <alignment horizontal="left"/>
      <protection locked="0"/>
    </xf>
    <xf numFmtId="2" fontId="0" fillId="4" borderId="33" xfId="0" applyNumberFormat="1" applyFill="1" applyBorder="1" applyAlignment="1" applyProtection="1">
      <alignment horizontal="center"/>
      <protection locked="0"/>
    </xf>
    <xf numFmtId="2" fontId="0" fillId="4" borderId="33" xfId="0" applyNumberFormat="1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32" xfId="0" applyFont="1" applyFill="1" applyBorder="1" applyAlignment="1" applyProtection="1">
      <alignment horizontal="left"/>
      <protection locked="0"/>
    </xf>
    <xf numFmtId="0" fontId="0" fillId="7" borderId="28" xfId="0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horizontal="left" indent="1"/>
      <protection locked="0"/>
    </xf>
    <xf numFmtId="0" fontId="4" fillId="0" borderId="28" xfId="0" applyFont="1" applyBorder="1" applyAlignment="1">
      <alignment horizontal="center"/>
    </xf>
    <xf numFmtId="0" fontId="0" fillId="4" borderId="34" xfId="0" applyFill="1" applyBorder="1" applyAlignment="1" applyProtection="1">
      <alignment horizontal="center"/>
      <protection locked="0"/>
    </xf>
    <xf numFmtId="2" fontId="0" fillId="4" borderId="28" xfId="0" applyNumberFormat="1" applyFill="1" applyBorder="1" applyAlignment="1" applyProtection="1">
      <alignment horizontal="left"/>
      <protection locked="0"/>
    </xf>
    <xf numFmtId="0" fontId="4" fillId="2" borderId="29" xfId="0" applyFont="1" applyFill="1" applyBorder="1" applyAlignment="1">
      <alignment horizontal="center"/>
    </xf>
    <xf numFmtId="0" fontId="0" fillId="4" borderId="2" xfId="0" applyFont="1" applyFill="1" applyBorder="1" applyAlignment="1" applyProtection="1">
      <alignment horizontal="left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5" fillId="0" borderId="0" xfId="0" applyFont="1" applyBorder="1"/>
    <xf numFmtId="0" fontId="4" fillId="0" borderId="30" xfId="0" applyFont="1" applyBorder="1"/>
    <xf numFmtId="0" fontId="4" fillId="11" borderId="30" xfId="0" applyFont="1" applyFill="1" applyBorder="1"/>
    <xf numFmtId="0" fontId="13" fillId="11" borderId="30" xfId="0" applyFont="1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3" xfId="0" applyFill="1" applyBorder="1"/>
    <xf numFmtId="0" fontId="13" fillId="11" borderId="33" xfId="0" applyFont="1" applyFill="1" applyBorder="1" applyAlignment="1">
      <alignment horizontal="center"/>
    </xf>
    <xf numFmtId="0" fontId="0" fillId="11" borderId="33" xfId="0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4" fillId="0" borderId="33" xfId="0" applyFont="1" applyBorder="1"/>
    <xf numFmtId="0" fontId="0" fillId="11" borderId="29" xfId="0" applyFill="1" applyBorder="1"/>
    <xf numFmtId="0" fontId="0" fillId="11" borderId="30" xfId="0" applyFill="1" applyBorder="1"/>
    <xf numFmtId="0" fontId="13" fillId="0" borderId="0" xfId="0" applyFont="1" applyBorder="1"/>
    <xf numFmtId="0" fontId="0" fillId="11" borderId="27" xfId="0" applyFill="1" applyBorder="1"/>
    <xf numFmtId="0" fontId="0" fillId="11" borderId="0" xfId="0" applyFill="1" applyBorder="1"/>
    <xf numFmtId="0" fontId="0" fillId="11" borderId="0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/>
    <xf numFmtId="0" fontId="0" fillId="11" borderId="32" xfId="0" applyFill="1" applyBorder="1"/>
    <xf numFmtId="0" fontId="4" fillId="12" borderId="30" xfId="0" applyFont="1" applyFill="1" applyBorder="1"/>
    <xf numFmtId="0" fontId="13" fillId="12" borderId="30" xfId="0" applyFont="1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4" fillId="7" borderId="30" xfId="0" applyFont="1" applyFill="1" applyBorder="1"/>
    <xf numFmtId="0" fontId="13" fillId="7" borderId="30" xfId="0" applyFon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12" borderId="33" xfId="0" applyFill="1" applyBorder="1"/>
    <xf numFmtId="0" fontId="13" fillId="12" borderId="33" xfId="0" applyFont="1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7" borderId="33" xfId="0" applyFill="1" applyBorder="1"/>
    <xf numFmtId="0" fontId="13" fillId="7" borderId="33" xfId="0" applyFon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12" borderId="29" xfId="0" applyFill="1" applyBorder="1"/>
    <xf numFmtId="0" fontId="0" fillId="12" borderId="30" xfId="0" applyFill="1" applyBorder="1"/>
    <xf numFmtId="0" fontId="0" fillId="7" borderId="29" xfId="0" applyFill="1" applyBorder="1"/>
    <xf numFmtId="0" fontId="0" fillId="7" borderId="30" xfId="0" applyFill="1" applyBorder="1"/>
    <xf numFmtId="0" fontId="0" fillId="12" borderId="27" xfId="0" applyFill="1" applyBorder="1"/>
    <xf numFmtId="0" fontId="0" fillId="12" borderId="0" xfId="0" applyFill="1" applyBorder="1"/>
    <xf numFmtId="0" fontId="0" fillId="12" borderId="0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7" borderId="27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12" borderId="32" xfId="0" applyFill="1" applyBorder="1"/>
    <xf numFmtId="0" fontId="0" fillId="7" borderId="32" xfId="0" applyFill="1" applyBorder="1"/>
    <xf numFmtId="0" fontId="15" fillId="0" borderId="29" xfId="0" applyFont="1" applyBorder="1" applyAlignment="1">
      <alignment textRotation="90" wrapText="1"/>
    </xf>
    <xf numFmtId="0" fontId="15" fillId="0" borderId="32" xfId="0" applyFont="1" applyBorder="1" applyAlignment="1">
      <alignment textRotation="90" wrapText="1"/>
    </xf>
    <xf numFmtId="0" fontId="15" fillId="11" borderId="29" xfId="0" applyFont="1" applyFill="1" applyBorder="1" applyAlignment="1">
      <alignment textRotation="90" wrapText="1"/>
    </xf>
    <xf numFmtId="0" fontId="15" fillId="11" borderId="32" xfId="0" applyFont="1" applyFill="1" applyBorder="1" applyAlignment="1">
      <alignment textRotation="90" wrapText="1"/>
    </xf>
    <xf numFmtId="0" fontId="15" fillId="12" borderId="29" xfId="0" applyFont="1" applyFill="1" applyBorder="1" applyAlignment="1">
      <alignment textRotation="90" wrapText="1"/>
    </xf>
    <xf numFmtId="0" fontId="15" fillId="12" borderId="32" xfId="0" applyFont="1" applyFill="1" applyBorder="1" applyAlignment="1">
      <alignment textRotation="90" wrapText="1"/>
    </xf>
    <xf numFmtId="0" fontId="15" fillId="7" borderId="29" xfId="0" applyFont="1" applyFill="1" applyBorder="1" applyAlignment="1">
      <alignment textRotation="90" wrapText="1"/>
    </xf>
    <xf numFmtId="0" fontId="15" fillId="7" borderId="32" xfId="0" applyFont="1" applyFill="1" applyBorder="1" applyAlignment="1">
      <alignment textRotation="90" wrapText="1"/>
    </xf>
    <xf numFmtId="0" fontId="4" fillId="0" borderId="0" xfId="0" applyFont="1" applyAlignment="1" applyProtection="1">
      <alignment horizontal="right"/>
    </xf>
    <xf numFmtId="0" fontId="4" fillId="0" borderId="29" xfId="0" applyFont="1" applyBorder="1"/>
    <xf numFmtId="0" fontId="1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4" fillId="7" borderId="57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left" indent="1"/>
    </xf>
    <xf numFmtId="0" fontId="4" fillId="10" borderId="51" xfId="0" applyFont="1" applyFill="1" applyBorder="1" applyAlignment="1" applyProtection="1">
      <alignment horizontal="center"/>
    </xf>
    <xf numFmtId="0" fontId="4" fillId="10" borderId="51" xfId="0" applyFont="1" applyFill="1" applyBorder="1" applyProtection="1"/>
    <xf numFmtId="0" fontId="4" fillId="10" borderId="50" xfId="0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15" fillId="0" borderId="29" xfId="0" applyFont="1" applyBorder="1" applyAlignment="1">
      <alignment horizontal="center" textRotation="90"/>
    </xf>
    <xf numFmtId="0" fontId="15" fillId="0" borderId="32" xfId="0" applyFont="1" applyBorder="1" applyAlignment="1">
      <alignment horizontal="center" textRotation="90"/>
    </xf>
    <xf numFmtId="0" fontId="15" fillId="11" borderId="29" xfId="0" applyFont="1" applyFill="1" applyBorder="1" applyAlignment="1">
      <alignment horizontal="center" textRotation="90"/>
    </xf>
    <xf numFmtId="0" fontId="15" fillId="11" borderId="32" xfId="0" applyFont="1" applyFill="1" applyBorder="1" applyAlignment="1">
      <alignment horizontal="center" textRotation="90"/>
    </xf>
    <xf numFmtId="0" fontId="15" fillId="12" borderId="29" xfId="0" applyFont="1" applyFill="1" applyBorder="1" applyAlignment="1">
      <alignment horizontal="center" textRotation="90"/>
    </xf>
    <xf numFmtId="0" fontId="15" fillId="12" borderId="32" xfId="0" applyFont="1" applyFill="1" applyBorder="1" applyAlignment="1">
      <alignment horizontal="center" textRotation="90"/>
    </xf>
    <xf numFmtId="0" fontId="15" fillId="7" borderId="29" xfId="0" applyFont="1" applyFill="1" applyBorder="1" applyAlignment="1">
      <alignment horizontal="center" textRotation="90"/>
    </xf>
    <xf numFmtId="0" fontId="15" fillId="7" borderId="32" xfId="0" applyFont="1" applyFill="1" applyBorder="1" applyAlignment="1">
      <alignment horizontal="center" textRotation="90"/>
    </xf>
    <xf numFmtId="0" fontId="6" fillId="13" borderId="0" xfId="0" applyFont="1" applyFill="1" applyAlignment="1" applyProtection="1">
      <alignment horizontal="center"/>
      <protection locked="0"/>
    </xf>
    <xf numFmtId="0" fontId="4" fillId="2" borderId="30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left" indent="1"/>
    </xf>
    <xf numFmtId="0" fontId="4" fillId="2" borderId="59" xfId="0" applyFont="1" applyFill="1" applyBorder="1" applyAlignment="1">
      <alignment horizontal="left"/>
    </xf>
    <xf numFmtId="0" fontId="0" fillId="4" borderId="33" xfId="0" applyFont="1" applyFill="1" applyBorder="1" applyAlignment="1" applyProtection="1">
      <alignment horizontal="left" indent="1"/>
      <protection locked="0"/>
    </xf>
    <xf numFmtId="0" fontId="4" fillId="3" borderId="47" xfId="0" applyFont="1" applyFill="1" applyBorder="1" applyAlignment="1" applyProtection="1">
      <alignment horizontal="center"/>
    </xf>
    <xf numFmtId="0" fontId="4" fillId="3" borderId="48" xfId="0" applyFont="1" applyFill="1" applyBorder="1" applyAlignment="1" applyProtection="1">
      <alignment horizontal="center"/>
    </xf>
    <xf numFmtId="0" fontId="4" fillId="10" borderId="49" xfId="0" applyFont="1" applyFill="1" applyBorder="1" applyAlignment="1">
      <alignment horizontal="center" wrapText="1"/>
    </xf>
    <xf numFmtId="0" fontId="4" fillId="10" borderId="50" xfId="0" applyFont="1" applyFill="1" applyBorder="1" applyAlignment="1">
      <alignment horizontal="center" wrapText="1"/>
    </xf>
    <xf numFmtId="0" fontId="4" fillId="10" borderId="51" xfId="0" applyFont="1" applyFill="1" applyBorder="1" applyAlignment="1">
      <alignment horizontal="center" wrapText="1"/>
    </xf>
    <xf numFmtId="0" fontId="4" fillId="3" borderId="49" xfId="0" applyFont="1" applyFill="1" applyBorder="1" applyAlignment="1" applyProtection="1">
      <alignment horizontal="center"/>
    </xf>
    <xf numFmtId="0" fontId="4" fillId="3" borderId="50" xfId="0" applyFont="1" applyFill="1" applyBorder="1" applyAlignment="1" applyProtection="1">
      <alignment horizontal="center"/>
    </xf>
    <xf numFmtId="0" fontId="4" fillId="3" borderId="51" xfId="0" applyFont="1" applyFill="1" applyBorder="1" applyAlignment="1" applyProtection="1">
      <alignment horizont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/>
    </xf>
    <xf numFmtId="0" fontId="4" fillId="3" borderId="30" xfId="0" applyFont="1" applyFill="1" applyBorder="1" applyAlignment="1" applyProtection="1">
      <alignment horizontal="center"/>
    </xf>
    <xf numFmtId="0" fontId="4" fillId="3" borderId="31" xfId="0" applyFont="1" applyFill="1" applyBorder="1" applyAlignment="1" applyProtection="1">
      <alignment horizontal="center"/>
    </xf>
    <xf numFmtId="0" fontId="4" fillId="3" borderId="52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4" fillId="3" borderId="53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4" fillId="3" borderId="37" xfId="0" applyFont="1" applyFill="1" applyBorder="1" applyAlignment="1" applyProtection="1">
      <alignment horizontal="center"/>
    </xf>
    <xf numFmtId="0" fontId="4" fillId="3" borderId="54" xfId="0" applyFont="1" applyFill="1" applyBorder="1" applyAlignment="1" applyProtection="1">
      <alignment horizontal="center"/>
    </xf>
    <xf numFmtId="0" fontId="4" fillId="3" borderId="36" xfId="0" applyFont="1" applyFill="1" applyBorder="1" applyAlignment="1" applyProtection="1">
      <alignment horizontal="center"/>
    </xf>
    <xf numFmtId="0" fontId="4" fillId="3" borderId="55" xfId="0" applyFont="1" applyFill="1" applyBorder="1" applyAlignment="1" applyProtection="1">
      <alignment horizontal="center"/>
    </xf>
    <xf numFmtId="0" fontId="4" fillId="3" borderId="5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2"/>
  <sheetViews>
    <sheetView workbookViewId="0">
      <selection activeCell="B3" sqref="B3"/>
    </sheetView>
  </sheetViews>
  <sheetFormatPr defaultRowHeight="13.2" x14ac:dyDescent="0.25"/>
  <cols>
    <col min="2" max="2" width="101" style="1" customWidth="1"/>
  </cols>
  <sheetData>
    <row r="1" spans="2:2" ht="24.75" customHeight="1" x14ac:dyDescent="0.3">
      <c r="B1" s="2" t="str">
        <f>'Event Details'!E5</f>
        <v>Heart of England League</v>
      </c>
    </row>
    <row r="2" spans="2:2" x14ac:dyDescent="0.25">
      <c r="B2" s="3"/>
    </row>
    <row r="3" spans="2:2" ht="14.25" customHeight="1" x14ac:dyDescent="0.3">
      <c r="B3" s="4" t="s">
        <v>0</v>
      </c>
    </row>
    <row r="5" spans="2:2" x14ac:dyDescent="0.25">
      <c r="B5" s="5" t="s">
        <v>1</v>
      </c>
    </row>
    <row r="6" spans="2:2" x14ac:dyDescent="0.25">
      <c r="B6" s="1" t="s">
        <v>2</v>
      </c>
    </row>
    <row r="7" spans="2:2" x14ac:dyDescent="0.25">
      <c r="B7" s="6" t="s">
        <v>3</v>
      </c>
    </row>
    <row r="8" spans="2:2" s="7" customFormat="1" x14ac:dyDescent="0.25">
      <c r="B8" s="6" t="s">
        <v>4</v>
      </c>
    </row>
    <row r="9" spans="2:2" s="7" customFormat="1" x14ac:dyDescent="0.25">
      <c r="B9" s="6" t="s">
        <v>5</v>
      </c>
    </row>
    <row r="10" spans="2:2" x14ac:dyDescent="0.25">
      <c r="B10" s="6"/>
    </row>
    <row r="11" spans="2:2" x14ac:dyDescent="0.25">
      <c r="B11" s="5" t="s">
        <v>6</v>
      </c>
    </row>
    <row r="12" spans="2:2" ht="39.6" x14ac:dyDescent="0.25">
      <c r="B12" s="1" t="s">
        <v>122</v>
      </c>
    </row>
    <row r="14" spans="2:2" s="7" customFormat="1" ht="17.25" customHeight="1" x14ac:dyDescent="0.25">
      <c r="B14" s="8" t="s">
        <v>7</v>
      </c>
    </row>
    <row r="15" spans="2:2" s="7" customFormat="1" ht="17.25" customHeight="1" x14ac:dyDescent="0.25">
      <c r="B15" s="6" t="s">
        <v>8</v>
      </c>
    </row>
    <row r="16" spans="2:2" ht="39.6" x14ac:dyDescent="0.25">
      <c r="B16" s="6" t="s">
        <v>9</v>
      </c>
    </row>
    <row r="18" spans="2:2" ht="16.5" customHeight="1" x14ac:dyDescent="0.25">
      <c r="B18" s="5" t="s">
        <v>10</v>
      </c>
    </row>
    <row r="19" spans="2:2" ht="30" customHeight="1" x14ac:dyDescent="0.25">
      <c r="B19" s="1" t="s">
        <v>11</v>
      </c>
    </row>
    <row r="20" spans="2:2" ht="16.5" customHeight="1" x14ac:dyDescent="0.25"/>
    <row r="21" spans="2:2" ht="16.5" customHeight="1" x14ac:dyDescent="0.25">
      <c r="B21" s="5" t="s">
        <v>12</v>
      </c>
    </row>
    <row r="22" spans="2:2" ht="16.5" customHeight="1" x14ac:dyDescent="0.25">
      <c r="B22" s="1" t="s">
        <v>13</v>
      </c>
    </row>
  </sheetData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9"/>
  <sheetViews>
    <sheetView topLeftCell="A28" zoomScale="90" zoomScaleNormal="85" workbookViewId="0">
      <selection activeCell="G26" sqref="G26"/>
    </sheetView>
  </sheetViews>
  <sheetFormatPr defaultRowHeight="13.2" x14ac:dyDescent="0.25"/>
  <cols>
    <col min="2" max="2" width="4.6640625" customWidth="1"/>
    <col min="3" max="3" width="15.6640625" customWidth="1"/>
    <col min="4" max="5" width="6.6640625" customWidth="1"/>
    <col min="6" max="6" width="4.6640625" customWidth="1"/>
    <col min="7" max="7" width="17.5546875" customWidth="1"/>
    <col min="8" max="8" width="6.88671875" customWidth="1"/>
    <col min="9" max="10" width="6.6640625" customWidth="1"/>
    <col min="11" max="11" width="4.6640625" customWidth="1"/>
    <col min="12" max="12" width="17.5546875" customWidth="1"/>
    <col min="13" max="13" width="7.6640625" bestFit="1" customWidth="1"/>
    <col min="14" max="15" width="6.6640625" customWidth="1"/>
  </cols>
  <sheetData>
    <row r="2" spans="2:15" ht="17.399999999999999" x14ac:dyDescent="0.3">
      <c r="B2" s="183"/>
      <c r="C2" s="184">
        <f>'Event Details'!E7</f>
        <v>2014</v>
      </c>
      <c r="D2" s="185"/>
      <c r="E2" s="185"/>
      <c r="F2" s="185"/>
      <c r="G2" s="186" t="str">
        <f>'Event Details'!E5</f>
        <v>Heart of England League</v>
      </c>
      <c r="H2" s="186"/>
      <c r="I2" s="185"/>
      <c r="J2" s="185"/>
      <c r="K2" s="185"/>
      <c r="L2" s="185" t="str">
        <f>"Division "&amp;'Event Details'!E9</f>
        <v>Division 1</v>
      </c>
      <c r="M2" s="185"/>
      <c r="N2" s="185"/>
      <c r="O2" s="187"/>
    </row>
    <row r="3" spans="2:15" x14ac:dyDescent="0.2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7.399999999999999" x14ac:dyDescent="0.3">
      <c r="C4" s="188" t="s">
        <v>91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</row>
    <row r="5" spans="2:15" ht="13.5" customHeight="1" x14ac:dyDescent="0.3">
      <c r="C5" s="188"/>
      <c r="D5" s="75"/>
      <c r="E5" s="75"/>
      <c r="F5" s="75"/>
      <c r="G5" s="75"/>
      <c r="H5" s="75"/>
      <c r="I5" s="75"/>
      <c r="J5" s="189"/>
      <c r="K5" s="151"/>
      <c r="L5" s="190"/>
      <c r="M5" s="190"/>
      <c r="N5" s="75"/>
      <c r="O5" s="75"/>
    </row>
    <row r="6" spans="2:15" ht="14.4" thickBot="1" x14ac:dyDescent="0.3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</row>
    <row r="7" spans="2:15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62" t="str">
        <f>'Event Details'!$C$16</f>
        <v>5th Jul 2014</v>
      </c>
      <c r="M7" s="563"/>
      <c r="N7" s="563"/>
      <c r="O7" s="564"/>
    </row>
    <row r="8" spans="2:15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60" t="str">
        <f>'Event Details'!$G$16</f>
        <v>Banbury</v>
      </c>
      <c r="M8" s="559"/>
      <c r="N8" s="559"/>
      <c r="O8" s="561"/>
    </row>
    <row r="9" spans="2:15" ht="13.8" thickBot="1" x14ac:dyDescent="0.3">
      <c r="B9" s="193"/>
      <c r="C9" s="87" t="s">
        <v>19</v>
      </c>
      <c r="D9" s="88" t="s">
        <v>88</v>
      </c>
      <c r="E9" s="90" t="s">
        <v>70</v>
      </c>
      <c r="F9" s="75"/>
      <c r="G9" s="87" t="s">
        <v>19</v>
      </c>
      <c r="H9" s="88"/>
      <c r="I9" s="88" t="s">
        <v>88</v>
      </c>
      <c r="J9" s="90" t="s">
        <v>70</v>
      </c>
      <c r="K9" s="148"/>
      <c r="L9" s="292" t="s">
        <v>19</v>
      </c>
      <c r="M9" s="293"/>
      <c r="N9" s="293" t="s">
        <v>88</v>
      </c>
      <c r="O9" s="294" t="s">
        <v>70</v>
      </c>
    </row>
    <row r="10" spans="2:15" x14ac:dyDescent="0.25">
      <c r="B10" s="280">
        <f>IF(LEN(C10)&gt;0,1,"")</f>
        <v>1</v>
      </c>
      <c r="C10" s="195" t="str">
        <f>IF('Boys Input'!L46=0,"",'Boys Input'!L46)</f>
        <v>Amber Valley</v>
      </c>
      <c r="D10" s="196">
        <f>IF(C10="","",'Boys Input'!M46)</f>
        <v>128</v>
      </c>
      <c r="E10" s="197">
        <f>IF(D10="","",'Boys Input'!N46)</f>
        <v>8</v>
      </c>
      <c r="F10" s="67"/>
      <c r="G10" s="283" t="str">
        <f>IF('Boys Input'!O46=0,"",'Boys Input'!O46)</f>
        <v>Stratford</v>
      </c>
      <c r="H10" s="377"/>
      <c r="I10" s="284">
        <f>IF(G10="","",'Boys Input'!P46)</f>
        <v>121</v>
      </c>
      <c r="J10" s="297">
        <f>IF(I10="","",'Boys Input'!Q46)</f>
        <v>8</v>
      </c>
      <c r="K10" s="67"/>
      <c r="L10" s="195" t="str">
        <f>IF('Boys Input'!R46=0,"",'Boys Input'!R46)</f>
        <v>Stratford</v>
      </c>
      <c r="M10" s="196"/>
      <c r="N10" s="210">
        <f>IF(L10="","",'Boys Input'!S46)</f>
        <v>120</v>
      </c>
      <c r="O10" s="211">
        <f>IF(N10="","",'Boys Input'!T46)</f>
        <v>8</v>
      </c>
    </row>
    <row r="11" spans="2:15" x14ac:dyDescent="0.25">
      <c r="B11" s="281">
        <f>IF(LEN(C11)&gt;0,2," ")</f>
        <v>2</v>
      </c>
      <c r="C11" s="286" t="str">
        <f>IF('Boys Input'!L47=0,"",'Boys Input'!L47)</f>
        <v>Stratford</v>
      </c>
      <c r="D11" s="200">
        <f>IF(C11="","",'Boys Input'!M47)</f>
        <v>109</v>
      </c>
      <c r="E11" s="287">
        <f>IF(D11="","",'Boys Input'!N47)</f>
        <v>7</v>
      </c>
      <c r="F11" s="67"/>
      <c r="G11" s="286" t="str">
        <f>IF('Boys Input'!O47=0,"",'Boys Input'!O47)</f>
        <v>Rugby &amp; N'hampton</v>
      </c>
      <c r="H11" s="200"/>
      <c r="I11" s="134">
        <f>IF(G11="","",'Boys Input'!P47)</f>
        <v>118</v>
      </c>
      <c r="J11" s="298">
        <f>IF(I11="","",'Boys Input'!Q47)</f>
        <v>7</v>
      </c>
      <c r="K11" s="68"/>
      <c r="L11" s="286" t="str">
        <f>IF('Boys Input'!R47=0,"",'Boys Input'!R47)</f>
        <v>Leicester</v>
      </c>
      <c r="M11" s="200"/>
      <c r="N11" s="134">
        <f>IF(L11="","",'Boys Input'!S47)</f>
        <v>105</v>
      </c>
      <c r="O11" s="298">
        <f>IF(N11="","",'Boys Input'!T47)</f>
        <v>6.5</v>
      </c>
    </row>
    <row r="12" spans="2:15" x14ac:dyDescent="0.25">
      <c r="B12" s="281">
        <f>IF(LEN(C12)&gt;0,3," ")</f>
        <v>3</v>
      </c>
      <c r="C12" s="286" t="str">
        <f>IF('Boys Input'!L48=0,"",'Boys Input'!L48)</f>
        <v>Rugby &amp; N'hampton</v>
      </c>
      <c r="D12" s="200">
        <f>IF(C12="","",'Boys Input'!M48)</f>
        <v>101</v>
      </c>
      <c r="E12" s="287">
        <f>IF(D12="","",'Boys Input'!N48)</f>
        <v>6</v>
      </c>
      <c r="F12" s="67"/>
      <c r="G12" s="286" t="str">
        <f>IF('Boys Input'!O48=0,"",'Boys Input'!O48)</f>
        <v>Solihull</v>
      </c>
      <c r="H12" s="200"/>
      <c r="I12" s="134">
        <f>IF(G12="","",'Boys Input'!P48)</f>
        <v>111</v>
      </c>
      <c r="J12" s="298">
        <f>IF(I12="","",'Boys Input'!Q48)</f>
        <v>6</v>
      </c>
      <c r="K12" s="68"/>
      <c r="L12" s="286" t="str">
        <f>IF('Boys Input'!R48=0,"",'Boys Input'!R48)</f>
        <v>Rugby &amp; N'hampton</v>
      </c>
      <c r="M12" s="200"/>
      <c r="N12" s="134">
        <f>IF(L12="","",'Boys Input'!S48)</f>
        <v>105</v>
      </c>
      <c r="O12" s="298">
        <f>IF(N12="","",'Boys Input'!T48)</f>
        <v>6.5</v>
      </c>
    </row>
    <row r="13" spans="2:15" x14ac:dyDescent="0.25">
      <c r="B13" s="281">
        <f>IF(LEN(C13)&gt;0,4," ")</f>
        <v>4</v>
      </c>
      <c r="C13" s="286" t="str">
        <f>IF('Boys Input'!L49=0,"",'Boys Input'!L49)</f>
        <v>Solihull</v>
      </c>
      <c r="D13" s="200">
        <f>IF(C13="","",'Boys Input'!M49)</f>
        <v>89</v>
      </c>
      <c r="E13" s="287">
        <f>IF(D13="","",'Boys Input'!N49)</f>
        <v>5</v>
      </c>
      <c r="F13" s="67"/>
      <c r="G13" s="286" t="str">
        <f>IF('Boys Input'!O49=0,"",'Boys Input'!O49)</f>
        <v>Amber Valley</v>
      </c>
      <c r="H13" s="200"/>
      <c r="I13" s="134">
        <f>IF(G13="","",'Boys Input'!P49)</f>
        <v>105</v>
      </c>
      <c r="J13" s="298">
        <f>IF(I13="","",'Boys Input'!Q49)</f>
        <v>5</v>
      </c>
      <c r="K13" s="68"/>
      <c r="L13" s="286" t="str">
        <f>IF('Boys Input'!R49=0,"",'Boys Input'!R49)</f>
        <v>Solihull</v>
      </c>
      <c r="M13" s="200"/>
      <c r="N13" s="134">
        <f>IF(L13="","",'Boys Input'!S49)</f>
        <v>100</v>
      </c>
      <c r="O13" s="298">
        <f>IF(N13="","",'Boys Input'!T49)</f>
        <v>5</v>
      </c>
    </row>
    <row r="14" spans="2:15" x14ac:dyDescent="0.25">
      <c r="B14" s="281">
        <f>IF(LEN(C14)&gt;0,5," ")</f>
        <v>5</v>
      </c>
      <c r="C14" s="286" t="str">
        <f>IF('Boys Input'!L50=0,"",'Boys Input'!L50)</f>
        <v>Kettering</v>
      </c>
      <c r="D14" s="200">
        <f>IF(C14="","",'Boys Input'!M50)</f>
        <v>84</v>
      </c>
      <c r="E14" s="287">
        <f>IF(D14="","",'Boys Input'!N50)</f>
        <v>4</v>
      </c>
      <c r="F14" s="67"/>
      <c r="G14" s="286" t="str">
        <f>IF('Boys Input'!O50=0,"",'Boys Input'!O50)</f>
        <v>Leicester</v>
      </c>
      <c r="H14" s="200"/>
      <c r="I14" s="134">
        <f>IF(G14="","",'Boys Input'!P50)</f>
        <v>91</v>
      </c>
      <c r="J14" s="298">
        <f>IF(I14="","",'Boys Input'!Q50)</f>
        <v>4</v>
      </c>
      <c r="K14" s="68"/>
      <c r="L14" s="286" t="str">
        <f>IF('Boys Input'!R50=0,"",'Boys Input'!R50)</f>
        <v>Amber Valley</v>
      </c>
      <c r="M14" s="200"/>
      <c r="N14" s="134">
        <f>IF(L14="","",'Boys Input'!S50)</f>
        <v>93</v>
      </c>
      <c r="O14" s="298">
        <f>IF(N14="","",'Boys Input'!T50)</f>
        <v>4</v>
      </c>
    </row>
    <row r="15" spans="2:15" x14ac:dyDescent="0.25">
      <c r="B15" s="281">
        <f>IF(LEN(C15)&gt;0,6," ")</f>
        <v>6</v>
      </c>
      <c r="C15" s="286" t="str">
        <f>IF('Boys Input'!L51=0,"",'Boys Input'!L51)</f>
        <v>Banbury</v>
      </c>
      <c r="D15" s="200">
        <f>IF(C15="","",'Boys Input'!M51)</f>
        <v>82</v>
      </c>
      <c r="E15" s="287">
        <f>IF(D15="","",'Boys Input'!N51)</f>
        <v>3</v>
      </c>
      <c r="F15" s="67"/>
      <c r="G15" s="286" t="str">
        <f>IF('Boys Input'!O51=0,"",'Boys Input'!O51)</f>
        <v>Banbury</v>
      </c>
      <c r="H15" s="200"/>
      <c r="I15" s="134">
        <f>IF(G15="","",'Boys Input'!P51)</f>
        <v>76</v>
      </c>
      <c r="J15" s="298">
        <f>IF(I15="","",'Boys Input'!Q51)</f>
        <v>3</v>
      </c>
      <c r="K15" s="68"/>
      <c r="L15" s="286" t="str">
        <f>IF('Boys Input'!R51=0,"",'Boys Input'!R51)</f>
        <v>Coventry Godiva</v>
      </c>
      <c r="M15" s="200"/>
      <c r="N15" s="134">
        <f>IF(L15="","",'Boys Input'!S51)</f>
        <v>86</v>
      </c>
      <c r="O15" s="298">
        <f>IF(N15="","",'Boys Input'!T51)</f>
        <v>3</v>
      </c>
    </row>
    <row r="16" spans="2:15" x14ac:dyDescent="0.25">
      <c r="B16" s="281">
        <f>IF(LEN(C16)&gt;0,7," ")</f>
        <v>7</v>
      </c>
      <c r="C16" s="286" t="str">
        <f>IF('Boys Input'!L52=0,"",'Boys Input'!L52)</f>
        <v>Coventry Godiva</v>
      </c>
      <c r="D16" s="200">
        <f>IF(C16="","",'Boys Input'!M52)</f>
        <v>78</v>
      </c>
      <c r="E16" s="287">
        <f>IF(D16="","",'Boys Input'!N52)</f>
        <v>2</v>
      </c>
      <c r="F16" s="67"/>
      <c r="G16" s="286" t="str">
        <f>IF('Boys Input'!O52=0,"",'Boys Input'!O52)</f>
        <v>Coventry Godiva</v>
      </c>
      <c r="H16" s="200"/>
      <c r="I16" s="134">
        <f>IF(G16="","",'Boys Input'!P52)</f>
        <v>75</v>
      </c>
      <c r="J16" s="298">
        <f>IF(I16="","",'Boys Input'!Q52)</f>
        <v>2</v>
      </c>
      <c r="K16" s="68"/>
      <c r="L16" s="286" t="str">
        <f>IF('Boys Input'!R52=0,"",'Boys Input'!R52)</f>
        <v>Kettering</v>
      </c>
      <c r="M16" s="200"/>
      <c r="N16" s="134">
        <f>IF(L16="","",'Boys Input'!S52)</f>
        <v>71</v>
      </c>
      <c r="O16" s="298">
        <f>IF(N16="","",'Boys Input'!T52)</f>
        <v>2</v>
      </c>
    </row>
    <row r="17" spans="2:15" x14ac:dyDescent="0.25">
      <c r="B17" s="281">
        <f>IF(LEN(C17)&gt;0,8," ")</f>
        <v>8</v>
      </c>
      <c r="C17" s="286" t="str">
        <f>IF('Boys Input'!L53=0,"",'Boys Input'!L53)</f>
        <v>Leicester</v>
      </c>
      <c r="D17" s="200">
        <f>IF(C17="","",'Boys Input'!M53)</f>
        <v>56</v>
      </c>
      <c r="E17" s="287">
        <f>IF(D17="","",'Boys Input'!N53)</f>
        <v>1</v>
      </c>
      <c r="F17" s="67"/>
      <c r="G17" s="286" t="str">
        <f>IF('Boys Input'!O53=0,"",'Boys Input'!O53)</f>
        <v>Kettering</v>
      </c>
      <c r="H17" s="200"/>
      <c r="I17" s="134">
        <f>IF(G17="","",'Boys Input'!P53)</f>
        <v>71</v>
      </c>
      <c r="J17" s="298">
        <f>IF(I17="","",'Boys Input'!Q53)</f>
        <v>1</v>
      </c>
      <c r="K17" s="68"/>
      <c r="L17" s="286" t="str">
        <f>IF('Boys Input'!R53=0,"",'Boys Input'!R53)</f>
        <v>Banbury</v>
      </c>
      <c r="M17" s="200"/>
      <c r="N17" s="134">
        <f>IF(L17="","",'Boys Input'!S53)</f>
        <v>65</v>
      </c>
      <c r="O17" s="298">
        <f>IF(N17="","",'Boys Input'!T53)</f>
        <v>1</v>
      </c>
    </row>
    <row r="18" spans="2:15" ht="13.8" thickBot="1" x14ac:dyDescent="0.3">
      <c r="B18" s="282" t="str">
        <f>IF(LEN(C18)&gt;0,9," ")</f>
        <v xml:space="preserve"> </v>
      </c>
      <c r="C18" s="288" t="str">
        <f>IF('Boys Input'!L54=0,"",'Boys Input'!L54)</f>
        <v/>
      </c>
      <c r="D18" s="299" t="str">
        <f>IF(C18="","",'Boys Input'!#REF!)</f>
        <v/>
      </c>
      <c r="E18" s="300" t="str">
        <f>IF(C18="","",'Boys Input'!#REF!)</f>
        <v/>
      </c>
      <c r="F18" s="67"/>
      <c r="G18" s="288"/>
      <c r="H18" s="289"/>
      <c r="I18" s="299"/>
      <c r="J18" s="300"/>
      <c r="K18" s="68"/>
      <c r="L18" s="288"/>
      <c r="M18" s="289"/>
      <c r="N18" s="299"/>
      <c r="O18" s="300"/>
    </row>
    <row r="19" spans="2:15" x14ac:dyDescent="0.25">
      <c r="C19" s="75"/>
      <c r="D19" s="70">
        <f>SUM(D10:D18)</f>
        <v>727</v>
      </c>
      <c r="E19" s="70">
        <f>SUM(E10:E18)</f>
        <v>36</v>
      </c>
      <c r="F19" s="75"/>
      <c r="G19" s="75"/>
      <c r="H19" s="75"/>
      <c r="I19" s="70">
        <f>SUM(I10:I18)</f>
        <v>768</v>
      </c>
      <c r="J19" s="70">
        <f>SUM(J10:J18)</f>
        <v>36</v>
      </c>
      <c r="K19" s="148"/>
      <c r="L19" s="148"/>
      <c r="M19" s="148"/>
      <c r="N19" s="70">
        <f>SUM(N10:N18)</f>
        <v>745</v>
      </c>
      <c r="O19" s="70">
        <f>SUM(O10:O18)</f>
        <v>36</v>
      </c>
    </row>
    <row r="20" spans="2:15" x14ac:dyDescent="0.25">
      <c r="C20" s="75"/>
      <c r="D20" s="75"/>
      <c r="E20" s="75"/>
      <c r="F20" s="75"/>
      <c r="G20" s="75"/>
      <c r="H20" s="75"/>
      <c r="I20" s="148"/>
      <c r="J20" s="148"/>
      <c r="K20" s="148"/>
      <c r="L20" s="148"/>
      <c r="M20" s="148"/>
      <c r="N20" s="148"/>
      <c r="O20" s="148"/>
    </row>
    <row r="21" spans="2:15" x14ac:dyDescent="0.25">
      <c r="C21" s="75"/>
      <c r="D21" s="75"/>
      <c r="E21" s="75"/>
      <c r="F21" s="75"/>
      <c r="G21" s="75"/>
      <c r="H21" s="75"/>
      <c r="I21" s="148"/>
      <c r="J21" s="148"/>
      <c r="K21" s="148"/>
      <c r="L21" s="148"/>
      <c r="M21" s="148"/>
      <c r="N21" s="148"/>
      <c r="O21" s="148"/>
    </row>
    <row r="22" spans="2:15" x14ac:dyDescent="0.25">
      <c r="C22" s="75"/>
      <c r="D22" s="75"/>
      <c r="E22" s="75"/>
      <c r="F22" s="192"/>
      <c r="G22" s="295" t="s">
        <v>85</v>
      </c>
      <c r="H22" s="279"/>
      <c r="I22" s="82"/>
      <c r="J22" s="83"/>
      <c r="K22" s="148"/>
      <c r="L22" s="295" t="s">
        <v>86</v>
      </c>
      <c r="M22" s="279"/>
      <c r="N22" s="82"/>
      <c r="O22" s="83"/>
    </row>
    <row r="23" spans="2:15" x14ac:dyDescent="0.25">
      <c r="C23" s="75"/>
      <c r="D23" s="75"/>
      <c r="E23" s="75"/>
      <c r="F23" s="85" t="s">
        <v>101</v>
      </c>
      <c r="G23" s="207"/>
      <c r="H23" s="278"/>
      <c r="I23" s="88"/>
      <c r="J23" s="90"/>
      <c r="K23" s="148"/>
      <c r="L23" s="87"/>
      <c r="M23" s="88"/>
      <c r="N23" s="88"/>
      <c r="O23" s="90"/>
    </row>
    <row r="24" spans="2:15" ht="13.8" thickBot="1" x14ac:dyDescent="0.3">
      <c r="C24" s="75"/>
      <c r="D24" s="75"/>
      <c r="E24" s="75"/>
      <c r="F24" s="193"/>
      <c r="G24" s="87" t="s">
        <v>19</v>
      </c>
      <c r="H24" s="88" t="s">
        <v>88</v>
      </c>
      <c r="I24" s="88" t="s">
        <v>89</v>
      </c>
      <c r="J24" s="90" t="s">
        <v>70</v>
      </c>
      <c r="K24" s="148"/>
      <c r="L24" s="87" t="s">
        <v>19</v>
      </c>
      <c r="M24" s="88" t="s">
        <v>88</v>
      </c>
      <c r="N24" s="88" t="s">
        <v>89</v>
      </c>
      <c r="O24" s="90" t="s">
        <v>70</v>
      </c>
    </row>
    <row r="25" spans="2:15" x14ac:dyDescent="0.25">
      <c r="C25" s="75"/>
      <c r="D25" s="75"/>
      <c r="E25" s="75"/>
      <c r="F25" s="410">
        <f>B10</f>
        <v>1</v>
      </c>
      <c r="G25" s="283" t="str">
        <f>IF(LEN($G10)&gt;0,VLOOKUP($F25,'Boys Input'!$AA$46:$AE$53,2,FALSE),"")</f>
        <v>Stratford</v>
      </c>
      <c r="H25" s="284">
        <f>IF(LEN($G10)&gt;0,VLOOKUP($F25,'Boys Input'!$AA$46:$AE$53,4,FALSE),"")</f>
        <v>230</v>
      </c>
      <c r="I25" s="284">
        <f>IF(LEN($G10)&gt;0,VLOOKUP($F25,'Boys Input'!$AA$46:$AE$53,3,FALSE),"")</f>
        <v>15</v>
      </c>
      <c r="J25" s="285">
        <f>IF(LEN($G10)&gt;0,VLOOKUP($F25,'Boys Input'!$AA$46:$AE$53,5,FALSE),"")</f>
        <v>8</v>
      </c>
      <c r="K25" s="68"/>
      <c r="L25" s="283" t="str">
        <f>IF(LEN($L10)&gt;0,VLOOKUP($F25,'Boys Input'!$AT$46:$AX$53,2,FALSE),"")</f>
        <v>Stratford</v>
      </c>
      <c r="M25" s="284">
        <f>IF(LEN($L10)&gt;0,VLOOKUP($F25,'Boys Input'!$AT$46:$AX$53,4,FALSE),"")</f>
        <v>350</v>
      </c>
      <c r="N25" s="284">
        <f>IF(LEN($L10)&gt;0,VLOOKUP($F25,'Boys Input'!$AT$46:$AX$53,3,FALSE),"")</f>
        <v>23</v>
      </c>
      <c r="O25" s="285">
        <f>IF(LEN($L10)&gt;0,VLOOKUP($F25,'Boys Input'!$AT$46:$AX$53,5,FALSE),"")</f>
        <v>8</v>
      </c>
    </row>
    <row r="26" spans="2:15" x14ac:dyDescent="0.25">
      <c r="C26" s="75"/>
      <c r="D26" s="75"/>
      <c r="E26" s="75"/>
      <c r="F26" s="411">
        <f>B11</f>
        <v>2</v>
      </c>
      <c r="G26" s="286" t="str">
        <f>IF(LEN($G11)&gt;0,VLOOKUP($F26,'Boys Input'!$AA$46:$AE$53,2,FALSE),"")</f>
        <v>Amber Valley</v>
      </c>
      <c r="H26" s="200">
        <f>IF(LEN($G11)&gt;0,VLOOKUP($F26,'Boys Input'!$AA$46:$AE$53,4,FALSE),"")</f>
        <v>233</v>
      </c>
      <c r="I26" s="200">
        <f>IF(LEN($G11)&gt;0,VLOOKUP($F26,'Boys Input'!$AA$46:$AE$53,3,FALSE),"")</f>
        <v>13</v>
      </c>
      <c r="J26" s="287">
        <f>IF(LEN($G11)&gt;0,VLOOKUP($F26,'Boys Input'!$AA$46:$AE$53,5,FALSE),"")</f>
        <v>6.5</v>
      </c>
      <c r="K26" s="68"/>
      <c r="L26" s="286" t="str">
        <f>IF(LEN($L11)&gt;0,VLOOKUP($F26,'Boys Input'!$AT$46:$AX$53,2,FALSE),"")</f>
        <v>Rugby &amp; N'hampton</v>
      </c>
      <c r="M26" s="200">
        <f>IF(LEN($L11)&gt;0,VLOOKUP($F26,'Boys Input'!$AT$46:$AX$53,4,FALSE),"")</f>
        <v>324</v>
      </c>
      <c r="N26" s="200">
        <f>IF(LEN($L11)&gt;0,VLOOKUP($F26,'Boys Input'!$AT$46:$AX$53,3,FALSE),"")</f>
        <v>19.5</v>
      </c>
      <c r="O26" s="287">
        <f>IF(LEN($L11)&gt;0,VLOOKUP($F26,'Boys Input'!$AT$46:$AX$53,5,FALSE),"")</f>
        <v>7</v>
      </c>
    </row>
    <row r="27" spans="2:15" x14ac:dyDescent="0.25">
      <c r="C27" s="75"/>
      <c r="D27" s="75"/>
      <c r="E27" s="75"/>
      <c r="F27" s="411">
        <f t="shared" ref="F27:F33" si="0">B12</f>
        <v>3</v>
      </c>
      <c r="G27" s="286" t="str">
        <f>IF(LEN($G12)&gt;0,VLOOKUP($F27,'Boys Input'!$AA$46:$AE$53,2,FALSE),"")</f>
        <v>Rugby &amp; N'hampton</v>
      </c>
      <c r="H27" s="200">
        <f>IF(LEN($G12)&gt;0,VLOOKUP($F27,'Boys Input'!$AA$46:$AE$53,4,FALSE),"")</f>
        <v>219</v>
      </c>
      <c r="I27" s="200">
        <f>IF(LEN($G12)&gt;0,VLOOKUP($F27,'Boys Input'!$AA$46:$AE$53,3,FALSE),"")</f>
        <v>13</v>
      </c>
      <c r="J27" s="287">
        <f>IF(LEN($G12)&gt;0,VLOOKUP($F27,'Boys Input'!$AA$46:$AE$53,5,FALSE),"")</f>
        <v>6.5</v>
      </c>
      <c r="K27" s="68"/>
      <c r="L27" s="286" t="str">
        <f>IF(LEN($L12)&gt;0,VLOOKUP($F27,'Boys Input'!$AT$46:$AX$53,2,FALSE),"")</f>
        <v>Amber Valley</v>
      </c>
      <c r="M27" s="200">
        <f>IF(LEN($L12)&gt;0,VLOOKUP($F27,'Boys Input'!$AT$46:$AX$53,4,FALSE),"")</f>
        <v>326</v>
      </c>
      <c r="N27" s="200">
        <f>IF(LEN($L12)&gt;0,VLOOKUP($F27,'Boys Input'!$AT$46:$AX$53,3,FALSE),"")</f>
        <v>17</v>
      </c>
      <c r="O27" s="287">
        <f>IF(LEN($L12)&gt;0,VLOOKUP($F27,'Boys Input'!$AT$46:$AX$53,5,FALSE),"")</f>
        <v>6</v>
      </c>
    </row>
    <row r="28" spans="2:15" x14ac:dyDescent="0.25">
      <c r="C28" s="75"/>
      <c r="D28" s="75"/>
      <c r="E28" s="75"/>
      <c r="F28" s="411">
        <f t="shared" si="0"/>
        <v>4</v>
      </c>
      <c r="G28" s="286" t="str">
        <f>IF(LEN($G13)&gt;0,VLOOKUP($F28,'Boys Input'!$AA$46:$AE$53,2,FALSE),"")</f>
        <v>Solihull</v>
      </c>
      <c r="H28" s="200">
        <f>IF(LEN($G13)&gt;0,VLOOKUP($F28,'Boys Input'!$AA$46:$AE$53,4,FALSE),"")</f>
        <v>200</v>
      </c>
      <c r="I28" s="200">
        <f>IF(LEN($G13)&gt;0,VLOOKUP($F28,'Boys Input'!$AA$46:$AE$53,3,FALSE),"")</f>
        <v>11</v>
      </c>
      <c r="J28" s="287">
        <f>IF(LEN($G13)&gt;0,VLOOKUP($F28,'Boys Input'!$AA$46:$AE$53,5,FALSE),"")</f>
        <v>5</v>
      </c>
      <c r="K28" s="68"/>
      <c r="L28" s="286" t="str">
        <f>IF(LEN($L13)&gt;0,VLOOKUP($F28,'Boys Input'!$AT$46:$AX$53,2,FALSE),"")</f>
        <v>Solihull</v>
      </c>
      <c r="M28" s="200">
        <f>IF(LEN($L13)&gt;0,VLOOKUP($F28,'Boys Input'!$AT$46:$AX$53,4,FALSE),"")</f>
        <v>300</v>
      </c>
      <c r="N28" s="200">
        <f>IF(LEN($L13)&gt;0,VLOOKUP($F28,'Boys Input'!$AT$46:$AX$53,3,FALSE),"")</f>
        <v>16</v>
      </c>
      <c r="O28" s="287">
        <f>IF(LEN($L13)&gt;0,VLOOKUP($F28,'Boys Input'!$AT$46:$AX$53,5,FALSE),"")</f>
        <v>5</v>
      </c>
    </row>
    <row r="29" spans="2:15" x14ac:dyDescent="0.25">
      <c r="C29" s="75"/>
      <c r="D29" s="75"/>
      <c r="E29" s="75"/>
      <c r="F29" s="411">
        <f t="shared" si="0"/>
        <v>5</v>
      </c>
      <c r="G29" s="286" t="str">
        <f>IF(LEN($G14)&gt;0,VLOOKUP($F29,'Boys Input'!$AA$46:$AE$53,2,FALSE),"")</f>
        <v>Banbury</v>
      </c>
      <c r="H29" s="200">
        <f>IF(LEN($G14)&gt;0,VLOOKUP($F29,'Boys Input'!$AA$46:$AE$53,4,FALSE),"")</f>
        <v>158</v>
      </c>
      <c r="I29" s="200">
        <f>IF(LEN($G14)&gt;0,VLOOKUP($F29,'Boys Input'!$AA$46:$AE$53,3,FALSE),"")</f>
        <v>6</v>
      </c>
      <c r="J29" s="287">
        <f>IF(LEN($G14)&gt;0,VLOOKUP($F29,'Boys Input'!$AA$46:$AE$53,5,FALSE),"")</f>
        <v>4</v>
      </c>
      <c r="K29" s="68"/>
      <c r="L29" s="286" t="str">
        <f>IF(LEN($L14)&gt;0,VLOOKUP($F29,'Boys Input'!$AT$46:$AX$53,2,FALSE),"")</f>
        <v>Leicester</v>
      </c>
      <c r="M29" s="200">
        <f>IF(LEN($L14)&gt;0,VLOOKUP($F29,'Boys Input'!$AT$46:$AX$53,4,FALSE),"")</f>
        <v>252</v>
      </c>
      <c r="N29" s="200">
        <f>IF(LEN($L14)&gt;0,VLOOKUP($F29,'Boys Input'!$AT$46:$AX$53,3,FALSE),"")</f>
        <v>11.5</v>
      </c>
      <c r="O29" s="287">
        <f>IF(LEN($L14)&gt;0,VLOOKUP($F29,'Boys Input'!$AT$46:$AX$53,5,FALSE),"")</f>
        <v>4</v>
      </c>
    </row>
    <row r="30" spans="2:15" x14ac:dyDescent="0.25">
      <c r="C30" s="75"/>
      <c r="D30" s="75"/>
      <c r="E30" s="75"/>
      <c r="F30" s="411">
        <f t="shared" si="0"/>
        <v>6</v>
      </c>
      <c r="G30" s="286" t="str">
        <f>IF(LEN($G15)&gt;0,VLOOKUP($F30,'Boys Input'!$AA$46:$AE$53,2,FALSE),"")</f>
        <v>Kettering</v>
      </c>
      <c r="H30" s="200">
        <f>IF(LEN($G15)&gt;0,VLOOKUP($F30,'Boys Input'!$AA$46:$AE$53,4,FALSE),"")</f>
        <v>155</v>
      </c>
      <c r="I30" s="200">
        <f>IF(LEN($G15)&gt;0,VLOOKUP($F30,'Boys Input'!$AA$46:$AE$53,3,FALSE),"")</f>
        <v>5</v>
      </c>
      <c r="J30" s="287">
        <f>IF(LEN($G15)&gt;0,VLOOKUP($F30,'Boys Input'!$AA$46:$AE$53,5,FALSE),"")</f>
        <v>2.5</v>
      </c>
      <c r="K30" s="68"/>
      <c r="L30" s="286" t="str">
        <f>IF(LEN($L15)&gt;0,VLOOKUP($F30,'Boys Input'!$AT$46:$AX$53,2,FALSE),"")</f>
        <v>Coventry Godiva</v>
      </c>
      <c r="M30" s="200">
        <f>IF(LEN($L15)&gt;0,VLOOKUP($F30,'Boys Input'!$AT$46:$AX$53,4,FALSE),"")</f>
        <v>239</v>
      </c>
      <c r="N30" s="200">
        <f>IF(LEN($L15)&gt;0,VLOOKUP($F30,'Boys Input'!$AT$46:$AX$53,3,FALSE),"")</f>
        <v>7</v>
      </c>
      <c r="O30" s="287">
        <f>IF(LEN($L15)&gt;0,VLOOKUP($F30,'Boys Input'!$AT$46:$AX$53,5,FALSE),"")</f>
        <v>2</v>
      </c>
    </row>
    <row r="31" spans="2:15" x14ac:dyDescent="0.25">
      <c r="C31" s="75"/>
      <c r="D31" s="75"/>
      <c r="E31" s="75"/>
      <c r="F31" s="411">
        <f t="shared" si="0"/>
        <v>7</v>
      </c>
      <c r="G31" s="286" t="str">
        <f>IF(LEN($G16)&gt;0,VLOOKUP($F31,'Boys Input'!$AA$46:$AE$53,2,FALSE),"")</f>
        <v>Leicester</v>
      </c>
      <c r="H31" s="200">
        <f>IF(LEN($G16)&gt;0,VLOOKUP($F31,'Boys Input'!$AA$46:$AE$53,4,FALSE),"")</f>
        <v>147</v>
      </c>
      <c r="I31" s="200">
        <f>IF(LEN($G16)&gt;0,VLOOKUP($F31,'Boys Input'!$AA$46:$AE$53,3,FALSE),"")</f>
        <v>5</v>
      </c>
      <c r="J31" s="287">
        <f>IF(LEN($G16)&gt;0,VLOOKUP($F31,'Boys Input'!$AA$46:$AE$53,5,FALSE),"")</f>
        <v>2.5</v>
      </c>
      <c r="K31" s="68"/>
      <c r="L31" s="286" t="str">
        <f>IF(LEN($L16)&gt;0,VLOOKUP($F31,'Boys Input'!$AT$46:$AX$53,2,FALSE),"")</f>
        <v>Kettering</v>
      </c>
      <c r="M31" s="200">
        <f>IF(LEN($L16)&gt;0,VLOOKUP($F31,'Boys Input'!$AT$46:$AX$53,4,FALSE),"")</f>
        <v>226</v>
      </c>
      <c r="N31" s="200">
        <f>IF(LEN($L16)&gt;0,VLOOKUP($F31,'Boys Input'!$AT$46:$AX$53,3,FALSE),"")</f>
        <v>7</v>
      </c>
      <c r="O31" s="287">
        <f>IF(LEN($L16)&gt;0,VLOOKUP($F31,'Boys Input'!$AT$46:$AX$53,5,FALSE),"")</f>
        <v>2</v>
      </c>
    </row>
    <row r="32" spans="2:15" x14ac:dyDescent="0.25">
      <c r="C32" s="75"/>
      <c r="D32" s="75"/>
      <c r="E32" s="75"/>
      <c r="F32" s="411">
        <f t="shared" si="0"/>
        <v>8</v>
      </c>
      <c r="G32" s="286" t="str">
        <f>IF(LEN($G17)&gt;0,VLOOKUP($F32,'Boys Input'!$AA$46:$AE$53,2,FALSE),"")</f>
        <v>Coventry Godiva</v>
      </c>
      <c r="H32" s="200">
        <f>IF(LEN($G17)&gt;0,VLOOKUP($F32,'Boys Input'!$AA$46:$AE$53,4,FALSE),"")</f>
        <v>153</v>
      </c>
      <c r="I32" s="200">
        <f>IF(LEN($G17)&gt;0,VLOOKUP($F32,'Boys Input'!$AA$46:$AE$53,3,FALSE),"")</f>
        <v>4</v>
      </c>
      <c r="J32" s="287">
        <f>IF(LEN($G17)&gt;0,VLOOKUP($F32,'Boys Input'!$AA$46:$AE$53,5,FALSE),"")</f>
        <v>1</v>
      </c>
      <c r="K32" s="68"/>
      <c r="L32" s="286" t="str">
        <f>IF(LEN($L17)&gt;0,VLOOKUP($F32,'Boys Input'!$AT$46:$AX$53,2,FALSE),"")</f>
        <v>Banbury</v>
      </c>
      <c r="M32" s="200">
        <f>IF(LEN($L17)&gt;0,VLOOKUP($F32,'Boys Input'!$AT$46:$AX$53,4,FALSE),"")</f>
        <v>223</v>
      </c>
      <c r="N32" s="200">
        <f>IF(LEN($L17)&gt;0,VLOOKUP($F32,'Boys Input'!$AT$46:$AX$53,3,FALSE),"")</f>
        <v>7</v>
      </c>
      <c r="O32" s="287">
        <f>IF(LEN($L17)&gt;0,VLOOKUP($F32,'Boys Input'!$AT$46:$AX$53,5,FALSE),"")</f>
        <v>2</v>
      </c>
    </row>
    <row r="33" spans="2:15" ht="13.8" thickBot="1" x14ac:dyDescent="0.3">
      <c r="C33" s="75"/>
      <c r="D33" s="75"/>
      <c r="E33" s="75"/>
      <c r="F33" s="412" t="str">
        <f t="shared" si="0"/>
        <v xml:space="preserve"> </v>
      </c>
      <c r="G33" s="288"/>
      <c r="H33" s="289"/>
      <c r="I33" s="299"/>
      <c r="J33" s="300"/>
      <c r="K33" s="68"/>
      <c r="L33" s="288"/>
      <c r="M33" s="289"/>
      <c r="N33" s="299"/>
      <c r="O33" s="300"/>
    </row>
    <row r="34" spans="2:15" x14ac:dyDescent="0.25">
      <c r="C34" s="75"/>
      <c r="D34" s="75"/>
      <c r="E34" s="75"/>
      <c r="F34" s="75"/>
      <c r="G34" s="75"/>
      <c r="H34" s="75"/>
      <c r="I34" s="70">
        <f>SUM(I25:I33)</f>
        <v>72</v>
      </c>
      <c r="J34" s="70">
        <f>SUM(J25:J33)</f>
        <v>36</v>
      </c>
      <c r="K34" s="148"/>
      <c r="L34" s="134"/>
      <c r="M34" s="134"/>
      <c r="N34" s="70">
        <f>SUM(N25:N33)</f>
        <v>108</v>
      </c>
      <c r="O34" s="70">
        <f>SUM(O25:O33)</f>
        <v>36</v>
      </c>
    </row>
    <row r="35" spans="2:15" x14ac:dyDescent="0.25">
      <c r="C35" s="75"/>
      <c r="D35" s="75"/>
      <c r="E35" s="75"/>
      <c r="F35" s="75"/>
      <c r="G35" s="75"/>
      <c r="H35" s="75"/>
      <c r="I35" s="148"/>
      <c r="J35" s="148"/>
      <c r="K35" s="148"/>
      <c r="L35" s="148"/>
      <c r="M35" s="148"/>
      <c r="N35" s="148"/>
      <c r="O35" s="148"/>
    </row>
    <row r="36" spans="2:15" x14ac:dyDescent="0.25">
      <c r="C36" s="75"/>
      <c r="D36" s="75"/>
      <c r="E36" s="75"/>
      <c r="F36" s="75"/>
      <c r="G36" s="75"/>
      <c r="H36" s="75"/>
      <c r="I36" s="148"/>
      <c r="J36" s="148"/>
      <c r="K36" s="148"/>
      <c r="L36" s="148"/>
      <c r="M36" s="148"/>
      <c r="N36" s="148"/>
      <c r="O36" s="148"/>
    </row>
    <row r="37" spans="2:15" ht="17.399999999999999" x14ac:dyDescent="0.3">
      <c r="C37" s="208" t="s">
        <v>97</v>
      </c>
      <c r="D37" s="75"/>
      <c r="E37" s="75"/>
      <c r="F37" s="75"/>
      <c r="G37" s="75"/>
      <c r="H37" s="75"/>
      <c r="I37" s="148"/>
      <c r="J37" s="148"/>
      <c r="K37" s="148"/>
      <c r="L37" s="148"/>
      <c r="M37" s="148"/>
      <c r="N37" s="148"/>
      <c r="O37" s="148"/>
    </row>
    <row r="38" spans="2:15" ht="13.5" customHeight="1" x14ac:dyDescent="0.3">
      <c r="C38" s="208"/>
      <c r="D38" s="75"/>
      <c r="E38" s="75"/>
      <c r="F38" s="75"/>
      <c r="G38" s="75"/>
      <c r="H38" s="75"/>
      <c r="I38" s="148"/>
      <c r="J38" s="148"/>
      <c r="K38" s="148"/>
      <c r="L38" s="148"/>
      <c r="M38" s="148"/>
      <c r="N38" s="148"/>
      <c r="O38" s="148"/>
    </row>
    <row r="39" spans="2:15" ht="13.8" x14ac:dyDescent="0.25">
      <c r="C39" s="191" t="s">
        <v>82</v>
      </c>
      <c r="D39" s="75"/>
      <c r="E39" s="75"/>
      <c r="F39" s="75"/>
      <c r="G39" s="191" t="s">
        <v>83</v>
      </c>
      <c r="H39" s="191"/>
      <c r="I39" s="75"/>
      <c r="J39" s="75"/>
      <c r="K39" s="75"/>
      <c r="L39" s="191" t="s">
        <v>84</v>
      </c>
      <c r="M39" s="191"/>
      <c r="N39" s="75"/>
      <c r="O39" s="75"/>
    </row>
    <row r="40" spans="2:15" x14ac:dyDescent="0.25">
      <c r="B40" s="192"/>
      <c r="C40" s="552" t="str">
        <f>'Event Details'!$C$14</f>
        <v>11th May 2014</v>
      </c>
      <c r="D40" s="552"/>
      <c r="E40" s="552"/>
      <c r="F40" s="75"/>
      <c r="G40" s="552" t="str">
        <f>'Event Details'!$C$15</f>
        <v>8th June 2014</v>
      </c>
      <c r="H40" s="552"/>
      <c r="I40" s="552"/>
      <c r="J40" s="552"/>
      <c r="K40" s="75"/>
      <c r="L40" s="552" t="str">
        <f>'Event Details'!$C$16</f>
        <v>5th Jul 2014</v>
      </c>
      <c r="M40" s="552"/>
      <c r="N40" s="552"/>
      <c r="O40" s="552"/>
    </row>
    <row r="41" spans="2:15" x14ac:dyDescent="0.25">
      <c r="B41" s="85" t="s">
        <v>101</v>
      </c>
      <c r="C41" s="559" t="str">
        <f>'Event Details'!$G$14</f>
        <v>Rugby &amp; N'hampton</v>
      </c>
      <c r="D41" s="559"/>
      <c r="E41" s="559"/>
      <c r="F41" s="75"/>
      <c r="G41" s="559" t="str">
        <f>'Event Details'!$G$15</f>
        <v>Coventry</v>
      </c>
      <c r="H41" s="559"/>
      <c r="I41" s="559"/>
      <c r="J41" s="559"/>
      <c r="K41" s="75"/>
      <c r="L41" s="559" t="str">
        <f>'Event Details'!$G$16</f>
        <v>Banbury</v>
      </c>
      <c r="M41" s="559"/>
      <c r="N41" s="559"/>
      <c r="O41" s="559"/>
    </row>
    <row r="42" spans="2:15" x14ac:dyDescent="0.25">
      <c r="B42" s="193"/>
      <c r="C42" s="87" t="s">
        <v>19</v>
      </c>
      <c r="D42" s="88" t="s">
        <v>88</v>
      </c>
      <c r="E42" s="90" t="s">
        <v>70</v>
      </c>
      <c r="F42" s="75"/>
      <c r="G42" s="87" t="s">
        <v>19</v>
      </c>
      <c r="H42" s="88"/>
      <c r="I42" s="88" t="s">
        <v>88</v>
      </c>
      <c r="J42" s="90" t="s">
        <v>70</v>
      </c>
      <c r="K42" s="148"/>
      <c r="L42" s="87" t="s">
        <v>19</v>
      </c>
      <c r="M42" s="88"/>
      <c r="N42" s="88" t="s">
        <v>88</v>
      </c>
      <c r="O42" s="90" t="s">
        <v>70</v>
      </c>
    </row>
    <row r="43" spans="2:15" x14ac:dyDescent="0.25">
      <c r="B43" s="194">
        <f>IF(LEN(C43)&gt;0,1,"")</f>
        <v>1</v>
      </c>
      <c r="C43" s="195" t="str">
        <f>IF('Girls Input'!L46=0,"",'Girls Input'!L46)</f>
        <v>Banbury</v>
      </c>
      <c r="D43" s="210">
        <f>IF(C43="","",'Girls Input'!M46)</f>
        <v>136</v>
      </c>
      <c r="E43" s="211">
        <f>IF(C43="","",'Girls Input'!N46)</f>
        <v>8</v>
      </c>
      <c r="F43" s="75"/>
      <c r="G43" s="195" t="str">
        <f>IF('Girls Input'!O46=0,"",'Girls Input'!O46)</f>
        <v>Stratford</v>
      </c>
      <c r="H43" s="196"/>
      <c r="I43" s="210">
        <f>IF(G43="","",'Girls Input'!P46)</f>
        <v>126</v>
      </c>
      <c r="J43" s="211">
        <f>IF(G43="","",'Girls Input'!Q46)</f>
        <v>8</v>
      </c>
      <c r="K43" s="148"/>
      <c r="L43" s="195" t="str">
        <f>IF('Girls Input'!R46=0,"",'Girls Input'!R46)</f>
        <v>Banbury</v>
      </c>
      <c r="M43" s="196"/>
      <c r="N43" s="210">
        <f>IF(L43="","",'Girls Input'!S46)</f>
        <v>135</v>
      </c>
      <c r="O43" s="211">
        <f>IF(L43="","",'Girls Input'!T46)</f>
        <v>8</v>
      </c>
    </row>
    <row r="44" spans="2:15" x14ac:dyDescent="0.25">
      <c r="B44" s="198">
        <f>IF(LEN(C44)&gt;0,2," ")</f>
        <v>2</v>
      </c>
      <c r="C44" s="199" t="str">
        <f>IF('Girls Input'!L47=0,"",'Girls Input'!L47)</f>
        <v>Stratford</v>
      </c>
      <c r="D44" s="134">
        <f>IF(C44="","",'Girls Input'!M47)</f>
        <v>116</v>
      </c>
      <c r="E44" s="212">
        <f>IF(C44="","",'Girls Input'!N47)</f>
        <v>7</v>
      </c>
      <c r="F44" s="75"/>
      <c r="G44" s="199" t="str">
        <f>IF('Girls Input'!O47=0,"",'Girls Input'!O47)</f>
        <v>Banbury</v>
      </c>
      <c r="H44" s="200"/>
      <c r="I44" s="134">
        <f>IF(G44="","",'Girls Input'!P47)</f>
        <v>114</v>
      </c>
      <c r="J44" s="212">
        <f>IF(G44="","",'Girls Input'!Q47)</f>
        <v>6.5</v>
      </c>
      <c r="K44" s="148"/>
      <c r="L44" s="199" t="str">
        <f>IF('Girls Input'!R47=0,"",'Girls Input'!R47)</f>
        <v>Stratford</v>
      </c>
      <c r="M44" s="200"/>
      <c r="N44" s="134">
        <f>IF(L44="","",'Girls Input'!S47)</f>
        <v>126</v>
      </c>
      <c r="O44" s="212">
        <f>IF(L44="","",'Girls Input'!T47)</f>
        <v>7</v>
      </c>
    </row>
    <row r="45" spans="2:15" x14ac:dyDescent="0.25">
      <c r="B45" s="198">
        <f>IF(LEN(C45)&gt;0,3," ")</f>
        <v>3</v>
      </c>
      <c r="C45" s="199" t="str">
        <f>IF('Girls Input'!L48=0,"",'Girls Input'!L48)</f>
        <v>Amber Valley</v>
      </c>
      <c r="D45" s="134">
        <f>IF(C45="","",'Girls Input'!M48)</f>
        <v>113</v>
      </c>
      <c r="E45" s="212">
        <f>IF(C45="","",'Girls Input'!N48)</f>
        <v>6</v>
      </c>
      <c r="F45" s="75"/>
      <c r="G45" s="199" t="str">
        <f>IF('Girls Input'!O48=0,"",'Girls Input'!O48)</f>
        <v>Solihull</v>
      </c>
      <c r="H45" s="200"/>
      <c r="I45" s="134">
        <f>IF(G45="","",'Girls Input'!P48)</f>
        <v>114</v>
      </c>
      <c r="J45" s="212">
        <f>IF(G45="","",'Girls Input'!Q48)</f>
        <v>6.5</v>
      </c>
      <c r="K45" s="148"/>
      <c r="L45" s="199" t="str">
        <f>IF('Girls Input'!R48=0,"",'Girls Input'!R48)</f>
        <v>Amber Valley</v>
      </c>
      <c r="M45" s="200"/>
      <c r="N45" s="134">
        <f>IF(L45="","",'Girls Input'!S48)</f>
        <v>122</v>
      </c>
      <c r="O45" s="212">
        <f>IF(L45="","",'Girls Input'!T48)</f>
        <v>6</v>
      </c>
    </row>
    <row r="46" spans="2:15" x14ac:dyDescent="0.25">
      <c r="B46" s="198">
        <f>IF(LEN(C46)&gt;0,4," ")</f>
        <v>4</v>
      </c>
      <c r="C46" s="199" t="str">
        <f>IF('Girls Input'!L49=0,"",'Girls Input'!L49)</f>
        <v>Coventry Godiva</v>
      </c>
      <c r="D46" s="134">
        <f>IF(C46="","",'Girls Input'!M49)</f>
        <v>112</v>
      </c>
      <c r="E46" s="212">
        <f>IF(C46="","",'Girls Input'!N49)</f>
        <v>5</v>
      </c>
      <c r="F46" s="75"/>
      <c r="G46" s="199" t="str">
        <f>IF('Girls Input'!O49=0,"",'Girls Input'!O49)</f>
        <v>Amber Valley</v>
      </c>
      <c r="H46" s="200"/>
      <c r="I46" s="134">
        <f>IF(G46="","",'Girls Input'!P49)</f>
        <v>108</v>
      </c>
      <c r="J46" s="212">
        <f>IF(G46="","",'Girls Input'!Q49)</f>
        <v>5</v>
      </c>
      <c r="K46" s="148"/>
      <c r="L46" s="199" t="str">
        <f>IF('Girls Input'!R49=0,"",'Girls Input'!R49)</f>
        <v>Rugby &amp; N'hampton</v>
      </c>
      <c r="M46" s="200"/>
      <c r="N46" s="134">
        <f>IF(L46="","",'Girls Input'!S49)</f>
        <v>107</v>
      </c>
      <c r="O46" s="212">
        <f>IF(L46="","",'Girls Input'!T49)</f>
        <v>5</v>
      </c>
    </row>
    <row r="47" spans="2:15" x14ac:dyDescent="0.25">
      <c r="B47" s="198">
        <f>IF(LEN(C47)&gt;0,5," ")</f>
        <v>5</v>
      </c>
      <c r="C47" s="199" t="str">
        <f>IF('Girls Input'!L50=0,"",'Girls Input'!L50)</f>
        <v>Solihull</v>
      </c>
      <c r="D47" s="134">
        <f>IF(C47="","",'Girls Input'!M50)</f>
        <v>107</v>
      </c>
      <c r="E47" s="212">
        <f>IF(C47="","",'Girls Input'!N50)</f>
        <v>4</v>
      </c>
      <c r="F47" s="75"/>
      <c r="G47" s="199" t="str">
        <f>IF('Girls Input'!O50=0,"",'Girls Input'!O50)</f>
        <v>Coventry Godiva</v>
      </c>
      <c r="H47" s="200"/>
      <c r="I47" s="134">
        <f>IF(G47="","",'Girls Input'!P50)</f>
        <v>105</v>
      </c>
      <c r="J47" s="212">
        <f>IF(G47="","",'Girls Input'!Q50)</f>
        <v>4</v>
      </c>
      <c r="K47" s="148"/>
      <c r="L47" s="199" t="str">
        <f>IF('Girls Input'!R50=0,"",'Girls Input'!R50)</f>
        <v>Solihull</v>
      </c>
      <c r="M47" s="200"/>
      <c r="N47" s="134">
        <f>IF(L47="","",'Girls Input'!S50)</f>
        <v>91</v>
      </c>
      <c r="O47" s="212">
        <f>IF(L47="","",'Girls Input'!T50)</f>
        <v>4</v>
      </c>
    </row>
    <row r="48" spans="2:15" x14ac:dyDescent="0.25">
      <c r="B48" s="198">
        <f>IF(LEN(C48)&gt;0,6," ")</f>
        <v>6</v>
      </c>
      <c r="C48" s="199" t="str">
        <f>IF('Girls Input'!L51=0,"",'Girls Input'!L51)</f>
        <v>Rugby &amp; N'hampton</v>
      </c>
      <c r="D48" s="134">
        <f>IF(C48="","",'Girls Input'!M51)</f>
        <v>91</v>
      </c>
      <c r="E48" s="212">
        <f>IF(C48="","",'Girls Input'!N51)</f>
        <v>3</v>
      </c>
      <c r="F48" s="75"/>
      <c r="G48" s="199" t="str">
        <f>IF('Girls Input'!O51=0,"",'Girls Input'!O51)</f>
        <v>Rugby &amp; N'hampton</v>
      </c>
      <c r="H48" s="200"/>
      <c r="I48" s="134">
        <f>IF(G48="","",'Girls Input'!P51)</f>
        <v>94</v>
      </c>
      <c r="J48" s="212">
        <f>IF(G48="","",'Girls Input'!Q51)</f>
        <v>3</v>
      </c>
      <c r="K48" s="148"/>
      <c r="L48" s="199" t="str">
        <f>IF('Girls Input'!R51=0,"",'Girls Input'!R51)</f>
        <v>Coventry Godiva</v>
      </c>
      <c r="M48" s="200"/>
      <c r="N48" s="134">
        <f>IF(L48="","",'Girls Input'!S51)</f>
        <v>90</v>
      </c>
      <c r="O48" s="212">
        <f>IF(L48="","",'Girls Input'!T51)</f>
        <v>3</v>
      </c>
    </row>
    <row r="49" spans="2:15" x14ac:dyDescent="0.25">
      <c r="B49" s="198">
        <f>IF(LEN(C49)&gt;0,7," ")</f>
        <v>7</v>
      </c>
      <c r="C49" s="199" t="str">
        <f>IF('Girls Input'!L52=0,"",'Girls Input'!L52)</f>
        <v>Leicester</v>
      </c>
      <c r="D49" s="134">
        <f>IF(C49="","",'Girls Input'!M52)</f>
        <v>51</v>
      </c>
      <c r="E49" s="212">
        <f>IF(C49="","",'Girls Input'!N52)</f>
        <v>2</v>
      </c>
      <c r="F49" s="75"/>
      <c r="G49" s="199" t="str">
        <f>IF('Girls Input'!O52=0,"",'Girls Input'!O52)</f>
        <v>Leicester</v>
      </c>
      <c r="H49" s="200"/>
      <c r="I49" s="134">
        <f>IF(G49="","",'Girls Input'!P52)</f>
        <v>66</v>
      </c>
      <c r="J49" s="212">
        <f>IF(G49="","",'Girls Input'!Q52)</f>
        <v>2</v>
      </c>
      <c r="K49" s="148"/>
      <c r="L49" s="199" t="str">
        <f>IF('Girls Input'!R52=0,"",'Girls Input'!R52)</f>
        <v>Kettering</v>
      </c>
      <c r="M49" s="200"/>
      <c r="N49" s="134">
        <f>IF(L49="","",'Girls Input'!S52)</f>
        <v>59</v>
      </c>
      <c r="O49" s="212">
        <f>IF(L49="","",'Girls Input'!T52)</f>
        <v>2</v>
      </c>
    </row>
    <row r="50" spans="2:15" x14ac:dyDescent="0.25">
      <c r="B50" s="198">
        <f>IF(LEN(C50)&gt;0,8," ")</f>
        <v>8</v>
      </c>
      <c r="C50" s="199" t="str">
        <f>IF('Girls Input'!L53=0,"",'Girls Input'!L53)</f>
        <v>Kettering</v>
      </c>
      <c r="D50" s="134">
        <f>IF(C50="","",'Girls Input'!M53)</f>
        <v>48</v>
      </c>
      <c r="E50" s="212">
        <f>IF(C50="","",'Girls Input'!N53)</f>
        <v>1</v>
      </c>
      <c r="F50" s="75"/>
      <c r="G50" s="199" t="str">
        <f>IF('Girls Input'!O53=0,"",'Girls Input'!O53)</f>
        <v>Kettering</v>
      </c>
      <c r="H50" s="200"/>
      <c r="I50" s="134">
        <f>IF(G50="","",'Girls Input'!P53)</f>
        <v>41</v>
      </c>
      <c r="J50" s="212">
        <f>IF(G50="","",'Girls Input'!Q53)</f>
        <v>1</v>
      </c>
      <c r="K50" s="148"/>
      <c r="L50" s="199" t="str">
        <f>IF('Girls Input'!R53=0,"",'Girls Input'!R53)</f>
        <v>Leicester</v>
      </c>
      <c r="M50" s="200"/>
      <c r="N50" s="134">
        <f>IF(L50="","",'Girls Input'!S53)</f>
        <v>37</v>
      </c>
      <c r="O50" s="212">
        <f>IF(L50="","",'Girls Input'!T53)</f>
        <v>1</v>
      </c>
    </row>
    <row r="51" spans="2:15" x14ac:dyDescent="0.25">
      <c r="B51" s="202" t="str">
        <f>IF(LEN(C51)&gt;0,9," ")</f>
        <v xml:space="preserve"> </v>
      </c>
      <c r="C51" s="203"/>
      <c r="D51" s="213"/>
      <c r="E51" s="214"/>
      <c r="F51" s="75"/>
      <c r="G51" s="203"/>
      <c r="H51" s="204"/>
      <c r="I51" s="213"/>
      <c r="J51" s="214"/>
      <c r="K51" s="148"/>
      <c r="L51" s="203"/>
      <c r="M51" s="204"/>
      <c r="N51" s="213"/>
      <c r="O51" s="214"/>
    </row>
    <row r="52" spans="2:15" x14ac:dyDescent="0.25">
      <c r="C52" s="75"/>
      <c r="D52" s="70">
        <f>SUM(D43:D51)</f>
        <v>774</v>
      </c>
      <c r="E52" s="70">
        <f>SUM(E43:E51)</f>
        <v>36</v>
      </c>
      <c r="F52" s="75"/>
      <c r="G52" s="75"/>
      <c r="H52" s="75"/>
      <c r="I52" s="70">
        <f>SUM(I43:I51)</f>
        <v>768</v>
      </c>
      <c r="J52" s="70">
        <f>SUM(J43:J51)</f>
        <v>36</v>
      </c>
      <c r="K52" s="148"/>
      <c r="L52" s="148"/>
      <c r="M52" s="148"/>
      <c r="N52" s="70">
        <f>SUM(N43:N51)</f>
        <v>767</v>
      </c>
      <c r="O52" s="70">
        <f>SUM(O43:O51)</f>
        <v>36</v>
      </c>
    </row>
    <row r="53" spans="2:15" x14ac:dyDescent="0.25">
      <c r="C53" s="75"/>
      <c r="D53" s="75"/>
      <c r="E53" s="75"/>
      <c r="F53" s="75"/>
      <c r="G53" s="75"/>
      <c r="H53" s="75"/>
      <c r="I53" s="148"/>
      <c r="J53" s="148"/>
      <c r="K53" s="148"/>
      <c r="L53" s="148"/>
      <c r="M53" s="148"/>
      <c r="N53" s="148"/>
      <c r="O53" s="148"/>
    </row>
    <row r="54" spans="2:15" x14ac:dyDescent="0.25">
      <c r="C54" s="75"/>
      <c r="D54" s="75"/>
      <c r="E54" s="75"/>
      <c r="F54" s="75"/>
      <c r="G54" s="75"/>
      <c r="H54" s="75"/>
      <c r="I54" s="148"/>
      <c r="J54" s="148"/>
      <c r="K54" s="148"/>
      <c r="L54" s="148"/>
      <c r="M54" s="148"/>
      <c r="N54" s="148"/>
      <c r="O54" s="148"/>
    </row>
    <row r="55" spans="2:15" x14ac:dyDescent="0.25">
      <c r="C55" s="75"/>
      <c r="D55" s="75"/>
      <c r="E55" s="75"/>
      <c r="F55" s="192"/>
      <c r="G55" s="295" t="s">
        <v>85</v>
      </c>
      <c r="H55" s="279"/>
      <c r="I55" s="82"/>
      <c r="J55" s="83"/>
      <c r="K55" s="148"/>
      <c r="L55" s="295" t="s">
        <v>86</v>
      </c>
      <c r="M55" s="279"/>
      <c r="N55" s="82"/>
      <c r="O55" s="83"/>
    </row>
    <row r="56" spans="2:15" x14ac:dyDescent="0.25">
      <c r="C56" s="75"/>
      <c r="D56" s="75"/>
      <c r="E56" s="75"/>
      <c r="F56" s="85" t="s">
        <v>101</v>
      </c>
      <c r="G56" s="207"/>
      <c r="H56" s="278"/>
      <c r="I56" s="88"/>
      <c r="J56" s="90"/>
      <c r="K56" s="148"/>
      <c r="L56" s="87"/>
      <c r="M56" s="88"/>
      <c r="N56" s="88"/>
      <c r="O56" s="90"/>
    </row>
    <row r="57" spans="2:15" ht="13.8" thickBot="1" x14ac:dyDescent="0.3">
      <c r="C57" s="75"/>
      <c r="D57" s="75"/>
      <c r="E57" s="75"/>
      <c r="F57" s="193"/>
      <c r="G57" s="87" t="s">
        <v>19</v>
      </c>
      <c r="H57" s="88" t="s">
        <v>88</v>
      </c>
      <c r="I57" s="88" t="s">
        <v>89</v>
      </c>
      <c r="J57" s="90" t="s">
        <v>70</v>
      </c>
      <c r="K57" s="148"/>
      <c r="L57" s="87" t="s">
        <v>19</v>
      </c>
      <c r="M57" s="88" t="s">
        <v>88</v>
      </c>
      <c r="N57" s="88" t="s">
        <v>89</v>
      </c>
      <c r="O57" s="90" t="s">
        <v>70</v>
      </c>
    </row>
    <row r="58" spans="2:15" x14ac:dyDescent="0.25">
      <c r="C58" s="75"/>
      <c r="D58" s="75"/>
      <c r="E58" s="75"/>
      <c r="F58" s="410">
        <f>B43</f>
        <v>1</v>
      </c>
      <c r="G58" s="283" t="str">
        <f>IF(LEN($G43)&gt;0,VLOOKUP($F58,'Girls Input'!$AA$46:$AE$53,2,FALSE),0)</f>
        <v>Stratford</v>
      </c>
      <c r="H58" s="284">
        <f>IF(LEN($G43)&gt;0,VLOOKUP($F58,'Girls Input'!$AA$46:$AE$53,4,FALSE),0)</f>
        <v>242</v>
      </c>
      <c r="I58" s="296">
        <f>IF(LEN($G43)&gt;0,VLOOKUP($F58,'Girls Input'!$AA$46:$AE$53,3,FALSE),0)</f>
        <v>15</v>
      </c>
      <c r="J58" s="297">
        <f>IF(LEN($G43)&gt;0,VLOOKUP($F58,'Girls Input'!$AA$46:$AE$53,5,FALSE),0)</f>
        <v>8</v>
      </c>
      <c r="K58" s="148"/>
      <c r="L58" s="283" t="str">
        <f>IF(LEN($L43)&gt;0,VLOOKUP($F58,'Girls Input'!$AT$46:$AX$53,2,FALSE),"")</f>
        <v>Banbury</v>
      </c>
      <c r="M58" s="284">
        <f>IF(LEN($L43)&gt;0,VLOOKUP($F58,'Girls Input'!$AT$46:$AX$53,4,FALSE),"")</f>
        <v>385</v>
      </c>
      <c r="N58" s="284">
        <f>IF(LEN($L43)&gt;0,VLOOKUP($F58,'Girls Input'!$AT$46:$AX$53,3,FALSE),"")</f>
        <v>22.5</v>
      </c>
      <c r="O58" s="297">
        <f>IF(LEN($L43)&gt;0,VLOOKUP($F58,'Girls Input'!$AT$46:$AX$53,5,FALSE),"")</f>
        <v>8</v>
      </c>
    </row>
    <row r="59" spans="2:15" x14ac:dyDescent="0.25">
      <c r="C59" s="75"/>
      <c r="D59" s="75"/>
      <c r="E59" s="75"/>
      <c r="F59" s="411">
        <f>B44</f>
        <v>2</v>
      </c>
      <c r="G59" s="286" t="str">
        <f>IF(LEN($G44)&gt;0,VLOOKUP($F59,'Girls Input'!$AA$46:$AE$53,2,FALSE),0)</f>
        <v>Banbury</v>
      </c>
      <c r="H59" s="200">
        <f>IF(LEN($G44)&gt;0,VLOOKUP($F59,'Girls Input'!$AA$46:$AE$53,4,FALSE),0)</f>
        <v>250</v>
      </c>
      <c r="I59" s="134">
        <f>IF(LEN($G44)&gt;0,VLOOKUP($F59,'Girls Input'!$AA$46:$AE$53,3,FALSE),0)</f>
        <v>14.5</v>
      </c>
      <c r="J59" s="298">
        <f>IF(LEN($G44)&gt;0,VLOOKUP($F59,'Girls Input'!$AA$46:$AE$53,5,FALSE),0)</f>
        <v>7</v>
      </c>
      <c r="K59" s="148"/>
      <c r="L59" s="286" t="str">
        <f>IF(LEN($L44)&gt;0,VLOOKUP($F59,'Girls Input'!$AT$46:$AX$53,2,FALSE),"")</f>
        <v>Stratford</v>
      </c>
      <c r="M59" s="200">
        <f>IF(LEN($L44)&gt;0,VLOOKUP($F59,'Girls Input'!$AT$46:$AX$53,4,FALSE),"")</f>
        <v>368</v>
      </c>
      <c r="N59" s="134">
        <f>IF(LEN($L44)&gt;0,VLOOKUP($F59,'Girls Input'!$AT$46:$AX$53,3,FALSE),"")</f>
        <v>22</v>
      </c>
      <c r="O59" s="298">
        <f>IF(LEN($L44)&gt;0,VLOOKUP($F59,'Girls Input'!$AT$46:$AX$53,5,FALSE),"")</f>
        <v>7</v>
      </c>
    </row>
    <row r="60" spans="2:15" x14ac:dyDescent="0.25">
      <c r="C60" s="75"/>
      <c r="D60" s="75"/>
      <c r="E60" s="75"/>
      <c r="F60" s="411">
        <f t="shared" ref="F60:F66" si="1">B45</f>
        <v>3</v>
      </c>
      <c r="G60" s="286" t="str">
        <f>IF(LEN($G45)&gt;0,VLOOKUP($F60,'Girls Input'!$AA$46:$AE$53,2,FALSE),0)</f>
        <v>Amber Valley</v>
      </c>
      <c r="H60" s="200">
        <f>IF(LEN($G45)&gt;0,VLOOKUP($F60,'Girls Input'!$AA$46:$AE$53,4,FALSE),0)</f>
        <v>221</v>
      </c>
      <c r="I60" s="134">
        <f>IF(LEN($G45)&gt;0,VLOOKUP($F60,'Girls Input'!$AA$46:$AE$53,3,FALSE),0)</f>
        <v>11</v>
      </c>
      <c r="J60" s="298">
        <f>IF(LEN($G45)&gt;0,VLOOKUP($F60,'Girls Input'!$AA$46:$AE$53,5,FALSE),0)</f>
        <v>6</v>
      </c>
      <c r="K60" s="148"/>
      <c r="L60" s="286" t="str">
        <f>IF(LEN($L45)&gt;0,VLOOKUP($F60,'Girls Input'!$AT$46:$AX$53,2,FALSE),"")</f>
        <v>Amber Valley</v>
      </c>
      <c r="M60" s="200">
        <f>IF(LEN($L45)&gt;0,VLOOKUP($F60,'Girls Input'!$AT$46:$AX$53,4,FALSE),"")</f>
        <v>343</v>
      </c>
      <c r="N60" s="134">
        <f>IF(LEN($L45)&gt;0,VLOOKUP($F60,'Girls Input'!$AT$46:$AX$53,3,FALSE),"")</f>
        <v>17</v>
      </c>
      <c r="O60" s="298">
        <f>IF(LEN($L45)&gt;0,VLOOKUP($F60,'Girls Input'!$AT$46:$AX$53,5,FALSE),"")</f>
        <v>6</v>
      </c>
    </row>
    <row r="61" spans="2:15" x14ac:dyDescent="0.25">
      <c r="C61" s="75"/>
      <c r="D61" s="75"/>
      <c r="E61" s="75"/>
      <c r="F61" s="411">
        <f t="shared" si="1"/>
        <v>4</v>
      </c>
      <c r="G61" s="286" t="str">
        <f>IF(LEN($G46)&gt;0,VLOOKUP($F61,'Girls Input'!$AA$46:$AE$53,2,FALSE),0)</f>
        <v>Solihull</v>
      </c>
      <c r="H61" s="200">
        <f>IF(LEN($G46)&gt;0,VLOOKUP($F61,'Girls Input'!$AA$46:$AE$53,4,FALSE),0)</f>
        <v>221</v>
      </c>
      <c r="I61" s="134">
        <f>IF(LEN($G46)&gt;0,VLOOKUP($F61,'Girls Input'!$AA$46:$AE$53,3,FALSE),0)</f>
        <v>10.5</v>
      </c>
      <c r="J61" s="298">
        <f>IF(LEN($G46)&gt;0,VLOOKUP($F61,'Girls Input'!$AA$46:$AE$53,5,FALSE),0)</f>
        <v>5</v>
      </c>
      <c r="K61" s="148"/>
      <c r="L61" s="286" t="str">
        <f>IF(LEN($L46)&gt;0,VLOOKUP($F61,'Girls Input'!$AT$46:$AX$53,2,FALSE),"")</f>
        <v>Solihull</v>
      </c>
      <c r="M61" s="200">
        <f>IF(LEN($L46)&gt;0,VLOOKUP($F61,'Girls Input'!$AT$46:$AX$53,4,FALSE),"")</f>
        <v>312</v>
      </c>
      <c r="N61" s="134">
        <f>IF(LEN($L46)&gt;0,VLOOKUP($F61,'Girls Input'!$AT$46:$AX$53,3,FALSE),"")</f>
        <v>14.5</v>
      </c>
      <c r="O61" s="298">
        <f>IF(LEN($L46)&gt;0,VLOOKUP($F61,'Girls Input'!$AT$46:$AX$53,5,FALSE),"")</f>
        <v>5</v>
      </c>
    </row>
    <row r="62" spans="2:15" x14ac:dyDescent="0.25">
      <c r="C62" s="75"/>
      <c r="D62" s="75"/>
      <c r="E62" s="75"/>
      <c r="F62" s="411">
        <f t="shared" si="1"/>
        <v>5</v>
      </c>
      <c r="G62" s="286" t="str">
        <f>IF(LEN($G47)&gt;0,VLOOKUP($F62,'Girls Input'!$AA$46:$AE$53,2,FALSE),0)</f>
        <v>Coventry Godiva</v>
      </c>
      <c r="H62" s="200">
        <f>IF(LEN($G47)&gt;0,VLOOKUP($F62,'Girls Input'!$AA$46:$AE$53,4,FALSE),0)</f>
        <v>217</v>
      </c>
      <c r="I62" s="134">
        <f>IF(LEN($G47)&gt;0,VLOOKUP($F62,'Girls Input'!$AA$46:$AE$53,3,FALSE),0)</f>
        <v>9</v>
      </c>
      <c r="J62" s="298">
        <f>IF(LEN($G47)&gt;0,VLOOKUP($F62,'Girls Input'!$AA$46:$AE$53,5,FALSE),0)</f>
        <v>4</v>
      </c>
      <c r="K62" s="148"/>
      <c r="L62" s="286" t="str">
        <f>IF(LEN($L47)&gt;0,VLOOKUP($F62,'Girls Input'!$AT$46:$AX$53,2,FALSE),"")</f>
        <v>Coventry Godiva</v>
      </c>
      <c r="M62" s="200">
        <f>IF(LEN($L47)&gt;0,VLOOKUP($F62,'Girls Input'!$AT$46:$AX$53,4,FALSE),"")</f>
        <v>307</v>
      </c>
      <c r="N62" s="134">
        <f>IF(LEN($L47)&gt;0,VLOOKUP($F62,'Girls Input'!$AT$46:$AX$53,3,FALSE),"")</f>
        <v>12</v>
      </c>
      <c r="O62" s="298">
        <f>IF(LEN($L47)&gt;0,VLOOKUP($F62,'Girls Input'!$AT$46:$AX$53,5,FALSE),"")</f>
        <v>4</v>
      </c>
    </row>
    <row r="63" spans="2:15" x14ac:dyDescent="0.25">
      <c r="C63" s="75"/>
      <c r="D63" s="75"/>
      <c r="E63" s="75"/>
      <c r="F63" s="411">
        <f t="shared" si="1"/>
        <v>6</v>
      </c>
      <c r="G63" s="286" t="str">
        <f>IF(LEN($G48)&gt;0,VLOOKUP($F63,'Girls Input'!$AA$46:$AE$53,2,FALSE),0)</f>
        <v>Rugby &amp; N'hampton</v>
      </c>
      <c r="H63" s="200">
        <f>IF(LEN($G48)&gt;0,VLOOKUP($F63,'Girls Input'!$AA$46:$AE$53,4,FALSE),0)</f>
        <v>185</v>
      </c>
      <c r="I63" s="134">
        <f>IF(LEN($G48)&gt;0,VLOOKUP($F63,'Girls Input'!$AA$46:$AE$53,3,FALSE),0)</f>
        <v>6</v>
      </c>
      <c r="J63" s="298">
        <f>IF(LEN($G48)&gt;0,VLOOKUP($F63,'Girls Input'!$AA$46:$AE$53,5,FALSE),0)</f>
        <v>3</v>
      </c>
      <c r="K63" s="148"/>
      <c r="L63" s="286" t="str">
        <f>IF(LEN($L48)&gt;0,VLOOKUP($F63,'Girls Input'!$AT$46:$AX$53,2,FALSE),"")</f>
        <v>Rugby &amp; N'hampton</v>
      </c>
      <c r="M63" s="200">
        <f>IF(LEN($L48)&gt;0,VLOOKUP($F63,'Girls Input'!$AT$46:$AX$53,4,FALSE),"")</f>
        <v>292</v>
      </c>
      <c r="N63" s="134">
        <f>IF(LEN($L48)&gt;0,VLOOKUP($F63,'Girls Input'!$AT$46:$AX$53,3,FALSE),"")</f>
        <v>11</v>
      </c>
      <c r="O63" s="298">
        <f>IF(LEN($L48)&gt;0,VLOOKUP($F63,'Girls Input'!$AT$46:$AX$53,5,FALSE),"")</f>
        <v>3</v>
      </c>
    </row>
    <row r="64" spans="2:15" x14ac:dyDescent="0.25">
      <c r="C64" s="75"/>
      <c r="D64" s="75"/>
      <c r="E64" s="75"/>
      <c r="F64" s="411">
        <f t="shared" si="1"/>
        <v>7</v>
      </c>
      <c r="G64" s="286" t="str">
        <f>IF(LEN($G49)&gt;0,VLOOKUP($F64,'Girls Input'!$AA$46:$AE$53,2,FALSE),0)</f>
        <v>Leicester</v>
      </c>
      <c r="H64" s="200">
        <f>IF(LEN($G49)&gt;0,VLOOKUP($F64,'Girls Input'!$AA$46:$AE$53,4,FALSE),0)</f>
        <v>117</v>
      </c>
      <c r="I64" s="134">
        <f>IF(LEN($G49)&gt;0,VLOOKUP($F64,'Girls Input'!$AA$46:$AE$53,3,FALSE),0)</f>
        <v>4</v>
      </c>
      <c r="J64" s="298">
        <f>IF(LEN($G49)&gt;0,VLOOKUP($F64,'Girls Input'!$AA$46:$AE$53,5,FALSE),0)</f>
        <v>2</v>
      </c>
      <c r="K64" s="148"/>
      <c r="L64" s="286" t="str">
        <f>IF(LEN($L49)&gt;0,VLOOKUP($F64,'Girls Input'!$AT$46:$AX$53,2,FALSE),"")</f>
        <v>Leicester</v>
      </c>
      <c r="M64" s="200">
        <f>IF(LEN($L49)&gt;0,VLOOKUP($F64,'Girls Input'!$AT$46:$AX$53,4,FALSE),"")</f>
        <v>154</v>
      </c>
      <c r="N64" s="134">
        <f>IF(LEN($L49)&gt;0,VLOOKUP($F64,'Girls Input'!$AT$46:$AX$53,3,FALSE),"")</f>
        <v>5</v>
      </c>
      <c r="O64" s="298">
        <f>IF(LEN($L49)&gt;0,VLOOKUP($F64,'Girls Input'!$AT$46:$AX$53,5,FALSE),"")</f>
        <v>2</v>
      </c>
    </row>
    <row r="65" spans="3:15" x14ac:dyDescent="0.25">
      <c r="C65" s="75"/>
      <c r="D65" s="75"/>
      <c r="E65" s="75"/>
      <c r="F65" s="411">
        <f t="shared" si="1"/>
        <v>8</v>
      </c>
      <c r="G65" s="286" t="str">
        <f>IF(LEN($G50)&gt;0,VLOOKUP($F65,'Girls Input'!$AA$46:$AE$53,2,FALSE),0)</f>
        <v>Kettering</v>
      </c>
      <c r="H65" s="200">
        <f>IF(LEN($G50)&gt;0,VLOOKUP($F65,'Girls Input'!$AA$46:$AE$53,4,FALSE),0)</f>
        <v>89</v>
      </c>
      <c r="I65" s="134">
        <f>IF(LEN($G50)&gt;0,VLOOKUP($F65,'Girls Input'!$AA$46:$AE$53,3,FALSE),0)</f>
        <v>2</v>
      </c>
      <c r="J65" s="298">
        <f>IF(LEN($G50)&gt;0,VLOOKUP($F65,'Girls Input'!$AA$46:$AE$53,5,FALSE),0)</f>
        <v>1</v>
      </c>
      <c r="K65" s="148"/>
      <c r="L65" s="286" t="str">
        <f>IF(LEN($L50)&gt;0,VLOOKUP($F65,'Girls Input'!$AT$46:$AX$53,2,FALSE),"")</f>
        <v>Kettering</v>
      </c>
      <c r="M65" s="200">
        <f>IF(LEN($L50)&gt;0,VLOOKUP($F65,'Girls Input'!$AT$46:$AX$53,4,FALSE),"")</f>
        <v>148</v>
      </c>
      <c r="N65" s="134">
        <f>IF(LEN($L50)&gt;0,VLOOKUP($F65,'Girls Input'!$AT$46:$AX$53,3,FALSE),"")</f>
        <v>4</v>
      </c>
      <c r="O65" s="298">
        <f>IF(LEN($L50)&gt;0,VLOOKUP($F65,'Girls Input'!$AT$46:$AX$53,5,FALSE),"")</f>
        <v>1</v>
      </c>
    </row>
    <row r="66" spans="3:15" ht="13.8" thickBot="1" x14ac:dyDescent="0.3">
      <c r="C66" s="75"/>
      <c r="D66" s="75"/>
      <c r="E66" s="75"/>
      <c r="F66" s="412" t="str">
        <f t="shared" si="1"/>
        <v xml:space="preserve"> </v>
      </c>
      <c r="G66" s="288"/>
      <c r="H66" s="289"/>
      <c r="I66" s="299"/>
      <c r="J66" s="300"/>
      <c r="K66" s="148"/>
      <c r="L66" s="288"/>
      <c r="M66" s="289"/>
      <c r="N66" s="299"/>
      <c r="O66" s="300"/>
    </row>
    <row r="67" spans="3:15" x14ac:dyDescent="0.25">
      <c r="C67" s="75"/>
      <c r="D67" s="75"/>
      <c r="E67" s="75"/>
      <c r="F67" s="75"/>
      <c r="G67" s="75"/>
      <c r="H67" s="75"/>
      <c r="I67" s="70">
        <f>SUM(I58:I66)</f>
        <v>72</v>
      </c>
      <c r="J67" s="70">
        <f>SUM(J58:J66)</f>
        <v>36</v>
      </c>
      <c r="K67" s="148"/>
      <c r="L67" s="134"/>
      <c r="M67" s="134"/>
      <c r="N67" s="70">
        <f>SUM(N58:N66)</f>
        <v>108</v>
      </c>
      <c r="O67" s="70">
        <f>SUM(O58:O66)</f>
        <v>36</v>
      </c>
    </row>
    <row r="68" spans="3:15" x14ac:dyDescent="0.25">
      <c r="L68" s="209"/>
      <c r="M68" s="209"/>
    </row>
    <row r="69" spans="3:15" x14ac:dyDescent="0.25">
      <c r="L69" s="209"/>
      <c r="M69" s="209"/>
    </row>
    <row r="70" spans="3:15" x14ac:dyDescent="0.25">
      <c r="L70" s="209"/>
      <c r="M70" s="209"/>
    </row>
    <row r="71" spans="3:15" x14ac:dyDescent="0.25">
      <c r="L71" s="209"/>
      <c r="M71" s="209"/>
    </row>
    <row r="72" spans="3:15" x14ac:dyDescent="0.25">
      <c r="L72" s="209"/>
      <c r="M72" s="209"/>
    </row>
    <row r="73" spans="3:15" x14ac:dyDescent="0.25">
      <c r="L73" s="209"/>
      <c r="M73" s="209"/>
    </row>
    <row r="74" spans="3:15" x14ac:dyDescent="0.25">
      <c r="L74" s="209"/>
      <c r="M74" s="209"/>
    </row>
    <row r="75" spans="3:15" x14ac:dyDescent="0.25">
      <c r="L75" s="209"/>
      <c r="M75" s="209"/>
    </row>
    <row r="76" spans="3:15" x14ac:dyDescent="0.25">
      <c r="L76" s="209"/>
      <c r="M76" s="209"/>
    </row>
    <row r="77" spans="3:15" x14ac:dyDescent="0.25">
      <c r="L77" s="209"/>
      <c r="M77" s="209"/>
    </row>
    <row r="78" spans="3:15" x14ac:dyDescent="0.25">
      <c r="L78" s="209"/>
      <c r="M78" s="209"/>
    </row>
    <row r="79" spans="3:15" x14ac:dyDescent="0.25">
      <c r="L79" s="209"/>
      <c r="M79" s="209"/>
    </row>
    <row r="80" spans="3:15" x14ac:dyDescent="0.25">
      <c r="L80" s="209"/>
      <c r="M80" s="209"/>
    </row>
    <row r="81" spans="12:13" x14ac:dyDescent="0.25">
      <c r="L81" s="209"/>
      <c r="M81" s="209"/>
    </row>
    <row r="82" spans="12:13" x14ac:dyDescent="0.25">
      <c r="L82" s="209"/>
      <c r="M82" s="209"/>
    </row>
    <row r="83" spans="12:13" x14ac:dyDescent="0.25">
      <c r="L83" s="209"/>
      <c r="M83" s="209"/>
    </row>
    <row r="84" spans="12:13" x14ac:dyDescent="0.25">
      <c r="L84" s="209"/>
      <c r="M84" s="209"/>
    </row>
    <row r="85" spans="12:13" x14ac:dyDescent="0.25">
      <c r="L85" s="209"/>
      <c r="M85" s="209"/>
    </row>
    <row r="86" spans="12:13" x14ac:dyDescent="0.25">
      <c r="L86" s="209"/>
      <c r="M86" s="209"/>
    </row>
    <row r="87" spans="12:13" x14ac:dyDescent="0.25">
      <c r="L87" s="209"/>
      <c r="M87" s="209"/>
    </row>
    <row r="88" spans="12:13" x14ac:dyDescent="0.25">
      <c r="L88" s="209"/>
      <c r="M88" s="209"/>
    </row>
    <row r="89" spans="12:13" x14ac:dyDescent="0.25">
      <c r="L89" s="209"/>
      <c r="M89" s="209"/>
    </row>
    <row r="90" spans="12:13" x14ac:dyDescent="0.25">
      <c r="L90" s="209"/>
      <c r="M90" s="209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>
        <f>'Girls Input'!BF75</f>
        <v>0</v>
      </c>
      <c r="M104" s="209"/>
    </row>
    <row r="105" spans="12:13" x14ac:dyDescent="0.25">
      <c r="L105" s="209">
        <f>'Girls Input'!BF76</f>
        <v>0</v>
      </c>
      <c r="M105" s="209"/>
    </row>
    <row r="106" spans="12:13" x14ac:dyDescent="0.25">
      <c r="L106" s="209">
        <f>'Girls Input'!BF77</f>
        <v>0</v>
      </c>
      <c r="M106" s="209"/>
    </row>
    <row r="107" spans="12:13" x14ac:dyDescent="0.25">
      <c r="L107" s="209">
        <f>'Girls Input'!BF78</f>
        <v>0</v>
      </c>
      <c r="M107" s="209"/>
    </row>
    <row r="108" spans="12:13" x14ac:dyDescent="0.25">
      <c r="L108" s="209">
        <f>'Girls Input'!BF79</f>
        <v>0</v>
      </c>
      <c r="M108" s="209"/>
    </row>
    <row r="109" spans="12:13" x14ac:dyDescent="0.25">
      <c r="L109" s="209" t="str">
        <f>'Girls Input'!BF80</f>
        <v>Amber Valley</v>
      </c>
      <c r="M109" s="209"/>
    </row>
    <row r="110" spans="12:13" x14ac:dyDescent="0.25">
      <c r="L110" s="209" t="str">
        <f>'Girls Input'!BF81</f>
        <v>Banbury</v>
      </c>
      <c r="M110" s="209"/>
    </row>
    <row r="111" spans="12:13" x14ac:dyDescent="0.25">
      <c r="L111" s="209" t="str">
        <f>'Girls Input'!BF82</f>
        <v>Coventry Godiva</v>
      </c>
      <c r="M111" s="209"/>
    </row>
    <row r="112" spans="12:13" x14ac:dyDescent="0.25">
      <c r="L112" s="209" t="str">
        <f>'Girls Input'!BF83</f>
        <v>Kettering</v>
      </c>
      <c r="M112" s="209"/>
    </row>
    <row r="113" spans="12:13" x14ac:dyDescent="0.25">
      <c r="L113" s="209" t="str">
        <f>'Girls Input'!BF84</f>
        <v>Leicester</v>
      </c>
      <c r="M113" s="209"/>
    </row>
    <row r="114" spans="12:13" x14ac:dyDescent="0.25">
      <c r="L114" s="209" t="str">
        <f>'Girls Input'!BF85</f>
        <v>Rugby &amp; N'hampton</v>
      </c>
      <c r="M114" s="209"/>
    </row>
    <row r="115" spans="12:13" x14ac:dyDescent="0.25">
      <c r="L115" s="209" t="str">
        <f>'Girls Input'!BF86</f>
        <v>Solihull</v>
      </c>
      <c r="M115" s="209"/>
    </row>
    <row r="116" spans="12:13" x14ac:dyDescent="0.25">
      <c r="L116" s="209" t="str">
        <f>'Girls Input'!BF87</f>
        <v>Stratford</v>
      </c>
      <c r="M116" s="209"/>
    </row>
    <row r="117" spans="12:13" x14ac:dyDescent="0.25">
      <c r="L117" s="209">
        <f>'Girls Input'!BF88</f>
        <v>0</v>
      </c>
      <c r="M117" s="209"/>
    </row>
    <row r="118" spans="12:13" x14ac:dyDescent="0.25">
      <c r="L118" s="209">
        <f>'Girls Input'!BF89</f>
        <v>0</v>
      </c>
      <c r="M118" s="209"/>
    </row>
    <row r="119" spans="12:13" x14ac:dyDescent="0.25">
      <c r="L119" s="209">
        <f>'Girls Input'!BF90</f>
        <v>0</v>
      </c>
      <c r="M119" s="209"/>
    </row>
    <row r="120" spans="12:13" x14ac:dyDescent="0.25">
      <c r="L120" s="209">
        <f>'Girls Input'!BF91</f>
        <v>0</v>
      </c>
      <c r="M120" s="209"/>
    </row>
    <row r="121" spans="12:13" x14ac:dyDescent="0.25">
      <c r="L121" s="209">
        <f>'Girls Input'!BF92</f>
        <v>0</v>
      </c>
      <c r="M121" s="209"/>
    </row>
    <row r="122" spans="12:13" x14ac:dyDescent="0.25">
      <c r="L122" s="209">
        <f>'Girls Input'!BF93</f>
        <v>0</v>
      </c>
      <c r="M122" s="209"/>
    </row>
    <row r="123" spans="12:13" x14ac:dyDescent="0.25">
      <c r="L123" s="209">
        <f>'Girls Input'!BF94</f>
        <v>0</v>
      </c>
      <c r="M123" s="209"/>
    </row>
    <row r="124" spans="12:13" x14ac:dyDescent="0.25">
      <c r="L124" s="209">
        <f>'Girls Input'!BF95</f>
        <v>0</v>
      </c>
      <c r="M124" s="209"/>
    </row>
    <row r="125" spans="12:13" x14ac:dyDescent="0.25">
      <c r="L125" s="209">
        <f>'Girls Input'!BF96</f>
        <v>0</v>
      </c>
      <c r="M125" s="209"/>
    </row>
    <row r="126" spans="12:13" x14ac:dyDescent="0.25">
      <c r="L126" s="209">
        <f>'Girls Input'!BF97</f>
        <v>0</v>
      </c>
      <c r="M126" s="209"/>
    </row>
    <row r="127" spans="12:13" x14ac:dyDescent="0.25">
      <c r="L127" s="209">
        <f>'Girls Input'!BF98</f>
        <v>0</v>
      </c>
      <c r="M127" s="209"/>
    </row>
    <row r="128" spans="12:13" x14ac:dyDescent="0.25">
      <c r="L128" s="209">
        <f>'Girls Input'!BF99</f>
        <v>0</v>
      </c>
      <c r="M128" s="209"/>
    </row>
    <row r="129" spans="12:13" x14ac:dyDescent="0.25">
      <c r="L129" s="209">
        <f>'Girls Input'!BF100</f>
        <v>0</v>
      </c>
      <c r="M129" s="209"/>
    </row>
    <row r="130" spans="12:13" x14ac:dyDescent="0.25">
      <c r="L130" s="209">
        <f>'Girls Input'!BF101</f>
        <v>0</v>
      </c>
      <c r="M130" s="209"/>
    </row>
    <row r="131" spans="12:13" x14ac:dyDescent="0.25">
      <c r="L131" s="209">
        <f>'Girls Input'!BF102</f>
        <v>0</v>
      </c>
      <c r="M131" s="209"/>
    </row>
    <row r="132" spans="12:13" x14ac:dyDescent="0.25">
      <c r="L132" s="209">
        <f>'Girls Input'!BF103</f>
        <v>0</v>
      </c>
      <c r="M132" s="209"/>
    </row>
    <row r="133" spans="12:13" x14ac:dyDescent="0.25">
      <c r="L133" s="209">
        <f>'Girls Input'!BF104</f>
        <v>0</v>
      </c>
      <c r="M133" s="209"/>
    </row>
    <row r="134" spans="12:13" x14ac:dyDescent="0.25">
      <c r="L134" s="209">
        <f>'Girls Input'!BF105</f>
        <v>0</v>
      </c>
      <c r="M134" s="209"/>
    </row>
    <row r="135" spans="12:13" x14ac:dyDescent="0.25">
      <c r="L135" s="209">
        <f>'Girls Input'!BF106</f>
        <v>0</v>
      </c>
      <c r="M135" s="209"/>
    </row>
    <row r="136" spans="12:13" x14ac:dyDescent="0.25">
      <c r="L136" s="209">
        <f>'Girls Input'!BF107</f>
        <v>0</v>
      </c>
      <c r="M136" s="209"/>
    </row>
    <row r="137" spans="12:13" x14ac:dyDescent="0.25">
      <c r="L137" s="209">
        <f>'Girls Input'!BF108</f>
        <v>0</v>
      </c>
      <c r="M137" s="209"/>
    </row>
    <row r="138" spans="12:13" x14ac:dyDescent="0.25">
      <c r="L138" s="209">
        <f>'Girls Input'!BF109</f>
        <v>0</v>
      </c>
      <c r="M138" s="209"/>
    </row>
    <row r="139" spans="12:13" x14ac:dyDescent="0.25">
      <c r="L139" s="209">
        <f>'Girls Input'!BF110</f>
        <v>0</v>
      </c>
      <c r="M139" s="209"/>
    </row>
    <row r="140" spans="12:13" x14ac:dyDescent="0.25">
      <c r="L140" s="209">
        <f>'Girls Input'!BF111</f>
        <v>0</v>
      </c>
      <c r="M140" s="209"/>
    </row>
    <row r="141" spans="12:13" x14ac:dyDescent="0.25">
      <c r="L141" s="209">
        <f>'Girls Input'!BF112</f>
        <v>0</v>
      </c>
      <c r="M141" s="209"/>
    </row>
    <row r="142" spans="12:13" x14ac:dyDescent="0.25">
      <c r="L142" s="209">
        <f>'Girls Input'!BF113</f>
        <v>0</v>
      </c>
      <c r="M142" s="209"/>
    </row>
    <row r="143" spans="12:13" x14ac:dyDescent="0.25">
      <c r="L143" s="209">
        <f>'Girls Input'!BF114</f>
        <v>0</v>
      </c>
      <c r="M143" s="209"/>
    </row>
    <row r="144" spans="12:13" x14ac:dyDescent="0.25">
      <c r="L144" s="209">
        <f>'Girls Input'!BF115</f>
        <v>0</v>
      </c>
      <c r="M144" s="209"/>
    </row>
    <row r="145" spans="12:13" x14ac:dyDescent="0.25">
      <c r="L145" s="209">
        <f>'Girls Input'!BF116</f>
        <v>0</v>
      </c>
      <c r="M145" s="209"/>
    </row>
    <row r="146" spans="12:13" x14ac:dyDescent="0.25">
      <c r="L146" s="209">
        <f>'Girls Input'!BF117</f>
        <v>0</v>
      </c>
      <c r="M146" s="209"/>
    </row>
    <row r="147" spans="12:13" x14ac:dyDescent="0.25">
      <c r="L147" s="209">
        <f>'Girls Input'!BF118</f>
        <v>0</v>
      </c>
      <c r="M147" s="209"/>
    </row>
    <row r="148" spans="12:13" x14ac:dyDescent="0.25">
      <c r="L148" s="209">
        <f>'Girls Input'!BF119</f>
        <v>0</v>
      </c>
      <c r="M148" s="209"/>
    </row>
    <row r="149" spans="12:13" x14ac:dyDescent="0.25">
      <c r="L149" s="209">
        <f>'Girls Input'!BF120</f>
        <v>0</v>
      </c>
      <c r="M149" s="209"/>
    </row>
    <row r="150" spans="12:13" x14ac:dyDescent="0.25">
      <c r="L150" s="209">
        <f>'Girls Input'!BF121</f>
        <v>0</v>
      </c>
      <c r="M150" s="209"/>
    </row>
    <row r="151" spans="12:13" x14ac:dyDescent="0.25">
      <c r="L151" s="209">
        <f>'Girls Input'!BF122</f>
        <v>0</v>
      </c>
      <c r="M151" s="209"/>
    </row>
    <row r="152" spans="12:13" x14ac:dyDescent="0.25">
      <c r="L152" s="209">
        <f>'Girls Input'!BF123</f>
        <v>0</v>
      </c>
      <c r="M152" s="209"/>
    </row>
    <row r="153" spans="12:13" x14ac:dyDescent="0.25">
      <c r="L153" s="209">
        <f>'Girls Input'!BF124</f>
        <v>0</v>
      </c>
      <c r="M153" s="209"/>
    </row>
    <row r="154" spans="12:13" x14ac:dyDescent="0.25">
      <c r="L154" s="209">
        <f>'Girls Input'!BF125</f>
        <v>0</v>
      </c>
      <c r="M154" s="209"/>
    </row>
    <row r="155" spans="12:13" x14ac:dyDescent="0.25">
      <c r="L155" s="209">
        <f>'Girls Input'!BF126</f>
        <v>0</v>
      </c>
      <c r="M155" s="209"/>
    </row>
    <row r="156" spans="12:13" x14ac:dyDescent="0.25">
      <c r="L156" s="209">
        <f>'Girls Input'!BF127</f>
        <v>0</v>
      </c>
      <c r="M156" s="209"/>
    </row>
    <row r="157" spans="12:13" x14ac:dyDescent="0.25">
      <c r="L157" s="209">
        <f>'Girls Input'!BF128</f>
        <v>0</v>
      </c>
      <c r="M157" s="209"/>
    </row>
    <row r="158" spans="12:13" x14ac:dyDescent="0.25">
      <c r="L158" s="209">
        <f>'Girls Input'!BF129</f>
        <v>0</v>
      </c>
      <c r="M158" s="209"/>
    </row>
    <row r="159" spans="12:13" x14ac:dyDescent="0.25">
      <c r="L159" s="209">
        <f>'Girls Input'!BF130</f>
        <v>0</v>
      </c>
      <c r="M159" s="209"/>
    </row>
    <row r="160" spans="12:13" x14ac:dyDescent="0.25">
      <c r="L160" s="209">
        <f>'Girls Input'!BF131</f>
        <v>0</v>
      </c>
      <c r="M160" s="209"/>
    </row>
    <row r="161" spans="12:13" x14ac:dyDescent="0.25">
      <c r="L161" s="209">
        <f>'Girls Input'!BF132</f>
        <v>0</v>
      </c>
      <c r="M161" s="209"/>
    </row>
    <row r="162" spans="12:13" x14ac:dyDescent="0.25">
      <c r="L162" s="209">
        <f>'Girls Input'!BF133</f>
        <v>0</v>
      </c>
      <c r="M162" s="209"/>
    </row>
    <row r="163" spans="12:13" x14ac:dyDescent="0.25">
      <c r="L163" s="209">
        <f>'Girls Input'!BF134</f>
        <v>0</v>
      </c>
      <c r="M163" s="209"/>
    </row>
    <row r="164" spans="12:13" x14ac:dyDescent="0.25">
      <c r="L164" s="209">
        <f>'Girls Input'!BF135</f>
        <v>0</v>
      </c>
      <c r="M164" s="209"/>
    </row>
    <row r="165" spans="12:13" x14ac:dyDescent="0.25">
      <c r="L165" s="209">
        <f>'Girls Input'!BF136</f>
        <v>0</v>
      </c>
      <c r="M165" s="209"/>
    </row>
    <row r="166" spans="12:13" x14ac:dyDescent="0.25">
      <c r="L166" s="209">
        <f>'Girls Input'!BF137</f>
        <v>0</v>
      </c>
      <c r="M166" s="209"/>
    </row>
    <row r="167" spans="12:13" x14ac:dyDescent="0.25">
      <c r="L167" s="209">
        <f>'Girls Input'!BF138</f>
        <v>0</v>
      </c>
      <c r="M167" s="209"/>
    </row>
    <row r="168" spans="12:13" x14ac:dyDescent="0.25">
      <c r="L168" s="209">
        <f>'Girls Input'!BF139</f>
        <v>0</v>
      </c>
      <c r="M168" s="209"/>
    </row>
    <row r="169" spans="12:13" x14ac:dyDescent="0.25">
      <c r="L169" s="209">
        <f>'Girls Input'!BF140</f>
        <v>0</v>
      </c>
      <c r="M169" s="209"/>
    </row>
    <row r="170" spans="12:13" x14ac:dyDescent="0.25">
      <c r="L170" s="209">
        <f>'Girls Input'!BF141</f>
        <v>0</v>
      </c>
      <c r="M170" s="209"/>
    </row>
    <row r="171" spans="12:13" x14ac:dyDescent="0.25">
      <c r="L171" s="209">
        <f>'Girls Input'!BF142</f>
        <v>0</v>
      </c>
      <c r="M171" s="209"/>
    </row>
    <row r="172" spans="12:13" x14ac:dyDescent="0.25">
      <c r="L172" s="209">
        <f>'Girls Input'!BF143</f>
        <v>0</v>
      </c>
      <c r="M172" s="209"/>
    </row>
    <row r="173" spans="12:13" x14ac:dyDescent="0.25">
      <c r="L173" s="209">
        <f>'Girls Input'!BF144</f>
        <v>0</v>
      </c>
      <c r="M173" s="209"/>
    </row>
    <row r="174" spans="12:13" x14ac:dyDescent="0.25">
      <c r="L174" s="209">
        <f>'Girls Input'!BF145</f>
        <v>0</v>
      </c>
      <c r="M174" s="209"/>
    </row>
    <row r="175" spans="12:13" x14ac:dyDescent="0.25">
      <c r="L175" s="209">
        <f>'Girls Input'!BF146</f>
        <v>0</v>
      </c>
      <c r="M175" s="209"/>
    </row>
    <row r="176" spans="12:13" x14ac:dyDescent="0.25">
      <c r="L176" s="209">
        <f>'Girls Input'!BF147</f>
        <v>0</v>
      </c>
      <c r="M176" s="209"/>
    </row>
    <row r="177" spans="12:13" x14ac:dyDescent="0.25">
      <c r="L177" s="209">
        <f>'Girls Input'!BF148</f>
        <v>0</v>
      </c>
      <c r="M177" s="209"/>
    </row>
    <row r="178" spans="12:13" x14ac:dyDescent="0.25">
      <c r="L178" s="209">
        <f>'Girls Input'!BF149</f>
        <v>0</v>
      </c>
      <c r="M178" s="209"/>
    </row>
    <row r="179" spans="12:13" x14ac:dyDescent="0.25">
      <c r="L179" s="209">
        <f>'Girls Input'!BF150</f>
        <v>0</v>
      </c>
      <c r="M179" s="209"/>
    </row>
    <row r="180" spans="12:13" x14ac:dyDescent="0.25">
      <c r="L180" s="209">
        <f>'Girls Input'!BF151</f>
        <v>0</v>
      </c>
      <c r="M180" s="209"/>
    </row>
    <row r="181" spans="12:13" x14ac:dyDescent="0.25">
      <c r="L181" s="209">
        <f>'Girls Input'!BF152</f>
        <v>0</v>
      </c>
      <c r="M181" s="209"/>
    </row>
    <row r="182" spans="12:13" x14ac:dyDescent="0.25">
      <c r="L182" s="209">
        <f>'Girls Input'!BF153</f>
        <v>0</v>
      </c>
      <c r="M182" s="209"/>
    </row>
    <row r="183" spans="12:13" x14ac:dyDescent="0.25">
      <c r="L183" s="209">
        <f>'Girls Input'!BF154</f>
        <v>0</v>
      </c>
      <c r="M183" s="209"/>
    </row>
    <row r="184" spans="12:13" x14ac:dyDescent="0.25">
      <c r="L184" s="209">
        <f>'Girls Input'!BF155</f>
        <v>0</v>
      </c>
      <c r="M184" s="209"/>
    </row>
    <row r="185" spans="12:13" x14ac:dyDescent="0.25">
      <c r="L185" s="209">
        <f>'Girls Input'!BF156</f>
        <v>0</v>
      </c>
      <c r="M185" s="209"/>
    </row>
    <row r="186" spans="12:13" x14ac:dyDescent="0.25">
      <c r="L186" s="209">
        <f>'Girls Input'!BF157</f>
        <v>0</v>
      </c>
      <c r="M186" s="209"/>
    </row>
    <row r="187" spans="12:13" x14ac:dyDescent="0.25">
      <c r="L187" s="209">
        <f>'Girls Input'!BF158</f>
        <v>0</v>
      </c>
      <c r="M187" s="209"/>
    </row>
    <row r="188" spans="12:13" x14ac:dyDescent="0.25">
      <c r="L188" s="209">
        <f>'Girls Input'!BF159</f>
        <v>0</v>
      </c>
      <c r="M188" s="209"/>
    </row>
    <row r="189" spans="12:13" x14ac:dyDescent="0.25">
      <c r="L189" s="209">
        <f>'Girls Input'!BF160</f>
        <v>0</v>
      </c>
      <c r="M189" s="209"/>
    </row>
    <row r="190" spans="12:13" x14ac:dyDescent="0.25">
      <c r="L190" s="209">
        <f>'Girls Input'!BF161</f>
        <v>0</v>
      </c>
      <c r="M190" s="209"/>
    </row>
    <row r="191" spans="12:13" x14ac:dyDescent="0.25">
      <c r="L191" s="209">
        <f>'Girls Input'!BF162</f>
        <v>0</v>
      </c>
      <c r="M191" s="209"/>
    </row>
    <row r="192" spans="12:13" x14ac:dyDescent="0.25">
      <c r="L192" s="209">
        <f>'Girls Input'!BF163</f>
        <v>0</v>
      </c>
      <c r="M192" s="209"/>
    </row>
    <row r="193" spans="12:13" x14ac:dyDescent="0.25">
      <c r="L193" s="209">
        <f>'Girls Input'!BF164</f>
        <v>0</v>
      </c>
      <c r="M193" s="209"/>
    </row>
    <row r="194" spans="12:13" x14ac:dyDescent="0.25">
      <c r="L194" s="209">
        <f>'Girls Input'!BF165</f>
        <v>0</v>
      </c>
      <c r="M194" s="209"/>
    </row>
    <row r="195" spans="12:13" x14ac:dyDescent="0.25">
      <c r="L195" s="209">
        <f>'Girls Input'!BF166</f>
        <v>0</v>
      </c>
      <c r="M195" s="209"/>
    </row>
    <row r="196" spans="12:13" x14ac:dyDescent="0.25">
      <c r="L196" s="209">
        <f>'Girls Input'!BF167</f>
        <v>0</v>
      </c>
      <c r="M196" s="209"/>
    </row>
    <row r="197" spans="12:13" x14ac:dyDescent="0.25">
      <c r="L197" s="209">
        <f>'Girls Input'!BF168</f>
        <v>0</v>
      </c>
      <c r="M197" s="209"/>
    </row>
    <row r="198" spans="12:13" x14ac:dyDescent="0.25">
      <c r="L198" s="209">
        <f>'Girls Input'!BF169</f>
        <v>0</v>
      </c>
      <c r="M198" s="209"/>
    </row>
    <row r="199" spans="12:13" x14ac:dyDescent="0.25">
      <c r="L199" s="209">
        <f>'Girls Input'!BF170</f>
        <v>0</v>
      </c>
      <c r="M199" s="209"/>
    </row>
    <row r="200" spans="12:13" x14ac:dyDescent="0.25">
      <c r="L200" s="209">
        <f>'Girls Input'!BF171</f>
        <v>0</v>
      </c>
      <c r="M200" s="209"/>
    </row>
    <row r="201" spans="12:13" x14ac:dyDescent="0.25">
      <c r="L201" s="209">
        <f>'Girls Input'!BF172</f>
        <v>0</v>
      </c>
      <c r="M201" s="209"/>
    </row>
    <row r="202" spans="12:13" x14ac:dyDescent="0.25">
      <c r="L202" s="209">
        <f>'Girls Input'!BF173</f>
        <v>0</v>
      </c>
      <c r="M202" s="209"/>
    </row>
    <row r="203" spans="12:13" x14ac:dyDescent="0.25">
      <c r="L203" s="209">
        <f>'Girls Input'!BF174</f>
        <v>0</v>
      </c>
      <c r="M203" s="209"/>
    </row>
    <row r="204" spans="12:13" x14ac:dyDescent="0.25">
      <c r="L204" s="209">
        <f>'Girls Input'!BF175</f>
        <v>0</v>
      </c>
      <c r="M204" s="209"/>
    </row>
    <row r="205" spans="12:13" x14ac:dyDescent="0.25">
      <c r="L205" s="209">
        <f>'Girls Input'!BF176</f>
        <v>0</v>
      </c>
      <c r="M205" s="209"/>
    </row>
    <row r="206" spans="12:13" x14ac:dyDescent="0.25">
      <c r="L206" s="209">
        <f>'Girls Input'!BF177</f>
        <v>0</v>
      </c>
      <c r="M206" s="209"/>
    </row>
    <row r="207" spans="12:13" x14ac:dyDescent="0.25">
      <c r="L207" s="209">
        <f>'Girls Input'!BF178</f>
        <v>0</v>
      </c>
      <c r="M207" s="209"/>
    </row>
    <row r="208" spans="12:13" x14ac:dyDescent="0.25">
      <c r="L208" s="209">
        <f>'Girls Input'!BF179</f>
        <v>0</v>
      </c>
      <c r="M208" s="209"/>
    </row>
    <row r="209" spans="12:13" x14ac:dyDescent="0.25">
      <c r="L209" s="209">
        <f>'Girls Input'!BF180</f>
        <v>0</v>
      </c>
      <c r="M209" s="209"/>
    </row>
    <row r="210" spans="12:13" x14ac:dyDescent="0.25">
      <c r="L210" s="209">
        <f>'Girls Input'!BF181</f>
        <v>0</v>
      </c>
      <c r="M210" s="209"/>
    </row>
    <row r="211" spans="12:13" x14ac:dyDescent="0.25">
      <c r="L211" s="209">
        <f>'Girls Input'!BF182</f>
        <v>0</v>
      </c>
      <c r="M211" s="209"/>
    </row>
    <row r="212" spans="12:13" x14ac:dyDescent="0.25">
      <c r="L212" s="209">
        <f>'Girls Input'!BF183</f>
        <v>0</v>
      </c>
      <c r="M212" s="209"/>
    </row>
    <row r="213" spans="12:13" x14ac:dyDescent="0.25">
      <c r="L213" s="209">
        <f>'Girls Input'!BF184</f>
        <v>0</v>
      </c>
      <c r="M213" s="209"/>
    </row>
    <row r="214" spans="12:13" x14ac:dyDescent="0.25">
      <c r="L214" s="209">
        <f>'Girls Input'!BF185</f>
        <v>0</v>
      </c>
      <c r="M214" s="209"/>
    </row>
    <row r="215" spans="12:13" x14ac:dyDescent="0.25">
      <c r="L215" s="209">
        <f>'Girls Input'!BF186</f>
        <v>0</v>
      </c>
      <c r="M215" s="209"/>
    </row>
    <row r="216" spans="12:13" x14ac:dyDescent="0.25">
      <c r="L216" s="209">
        <f>'Girls Input'!BF187</f>
        <v>0</v>
      </c>
      <c r="M216" s="209"/>
    </row>
    <row r="217" spans="12:13" x14ac:dyDescent="0.25">
      <c r="L217" s="209">
        <f>'Girls Input'!BF188</f>
        <v>0</v>
      </c>
      <c r="M217" s="209"/>
    </row>
    <row r="218" spans="12:13" x14ac:dyDescent="0.25">
      <c r="L218" s="209">
        <f>'Girls Input'!BF189</f>
        <v>0</v>
      </c>
      <c r="M218" s="209"/>
    </row>
    <row r="219" spans="12:13" x14ac:dyDescent="0.25">
      <c r="L219" s="209">
        <f>'Girls Input'!BF190</f>
        <v>0</v>
      </c>
      <c r="M219" s="209"/>
    </row>
    <row r="220" spans="12:13" x14ac:dyDescent="0.25">
      <c r="L220" s="209">
        <f>'Girls Input'!BF191</f>
        <v>0</v>
      </c>
      <c r="M220" s="209"/>
    </row>
    <row r="221" spans="12:13" x14ac:dyDescent="0.25">
      <c r="L221" s="209">
        <f>'Girls Input'!BF192</f>
        <v>0</v>
      </c>
      <c r="M221" s="209"/>
    </row>
    <row r="222" spans="12:13" x14ac:dyDescent="0.25">
      <c r="L222" s="209">
        <f>'Girls Input'!BF193</f>
        <v>0</v>
      </c>
      <c r="M222" s="209"/>
    </row>
    <row r="223" spans="12:13" x14ac:dyDescent="0.25">
      <c r="L223" s="209">
        <f>'Girls Input'!BF194</f>
        <v>0</v>
      </c>
      <c r="M223" s="209"/>
    </row>
    <row r="224" spans="12:13" x14ac:dyDescent="0.25">
      <c r="L224" s="209">
        <f>'Girls Input'!BF195</f>
        <v>0</v>
      </c>
      <c r="M224" s="209"/>
    </row>
    <row r="225" spans="12:13" x14ac:dyDescent="0.25">
      <c r="L225" s="209">
        <f>'Girls Input'!BF196</f>
        <v>0</v>
      </c>
      <c r="M225" s="209"/>
    </row>
    <row r="226" spans="12:13" x14ac:dyDescent="0.25">
      <c r="L226" s="209">
        <f>'Girls Input'!BF197</f>
        <v>0</v>
      </c>
      <c r="M226" s="209"/>
    </row>
    <row r="227" spans="12:13" x14ac:dyDescent="0.25">
      <c r="L227" s="209">
        <f>'Girls Input'!BF198</f>
        <v>0</v>
      </c>
      <c r="M227" s="209"/>
    </row>
    <row r="228" spans="12:13" x14ac:dyDescent="0.25">
      <c r="L228" s="209">
        <f>'Girls Input'!BF199</f>
        <v>0</v>
      </c>
      <c r="M228" s="209"/>
    </row>
    <row r="229" spans="12:13" x14ac:dyDescent="0.25">
      <c r="L229" s="209">
        <f>'Girls Input'!BF200</f>
        <v>0</v>
      </c>
      <c r="M229" s="209"/>
    </row>
    <row r="230" spans="12:13" x14ac:dyDescent="0.25">
      <c r="L230" s="209">
        <f>'Girls Input'!BF201</f>
        <v>0</v>
      </c>
      <c r="M230" s="209"/>
    </row>
    <row r="231" spans="12:13" x14ac:dyDescent="0.25">
      <c r="L231" s="209">
        <f>'Girls Input'!BF202</f>
        <v>0</v>
      </c>
      <c r="M231" s="209"/>
    </row>
    <row r="232" spans="12:13" x14ac:dyDescent="0.25">
      <c r="L232" s="209">
        <f>'Girls Input'!BF203</f>
        <v>0</v>
      </c>
      <c r="M232" s="209"/>
    </row>
    <row r="233" spans="12:13" x14ac:dyDescent="0.25">
      <c r="L233" s="209">
        <f>'Girls Input'!BF204</f>
        <v>0</v>
      </c>
      <c r="M233" s="209"/>
    </row>
    <row r="234" spans="12:13" x14ac:dyDescent="0.25">
      <c r="L234" s="209">
        <f>'Girls Input'!BF205</f>
        <v>0</v>
      </c>
      <c r="M234" s="209"/>
    </row>
    <row r="235" spans="12:13" x14ac:dyDescent="0.25">
      <c r="L235" s="209">
        <f>'Girls Input'!BF206</f>
        <v>0</v>
      </c>
      <c r="M235" s="209"/>
    </row>
    <row r="236" spans="12:13" x14ac:dyDescent="0.25">
      <c r="L236" s="209">
        <f>'Girls Input'!BF207</f>
        <v>0</v>
      </c>
      <c r="M236" s="209"/>
    </row>
    <row r="237" spans="12:13" x14ac:dyDescent="0.25">
      <c r="L237" s="209">
        <f>'Girls Input'!BF208</f>
        <v>0</v>
      </c>
      <c r="M237" s="209"/>
    </row>
    <row r="238" spans="12:13" x14ac:dyDescent="0.25">
      <c r="L238" s="209">
        <f>'Girls Input'!BF209</f>
        <v>0</v>
      </c>
      <c r="M238" s="209"/>
    </row>
    <row r="239" spans="12:13" x14ac:dyDescent="0.25">
      <c r="L239" s="209">
        <f>'Girls Input'!BF210</f>
        <v>0</v>
      </c>
      <c r="M239" s="209"/>
    </row>
    <row r="240" spans="12:13" x14ac:dyDescent="0.25">
      <c r="L240" s="209">
        <f>'Girls Input'!BF211</f>
        <v>0</v>
      </c>
      <c r="M240" s="209"/>
    </row>
    <row r="241" spans="12:13" x14ac:dyDescent="0.25">
      <c r="L241" s="209">
        <f>'Girls Input'!BF212</f>
        <v>0</v>
      </c>
      <c r="M241" s="209"/>
    </row>
    <row r="242" spans="12:13" x14ac:dyDescent="0.25">
      <c r="L242" s="209">
        <f>'Girls Input'!BF213</f>
        <v>0</v>
      </c>
      <c r="M242" s="209"/>
    </row>
    <row r="243" spans="12:13" x14ac:dyDescent="0.25">
      <c r="L243" s="209">
        <f>'Girls Input'!BF214</f>
        <v>0</v>
      </c>
      <c r="M243" s="209"/>
    </row>
    <row r="244" spans="12:13" x14ac:dyDescent="0.25">
      <c r="L244" s="209">
        <f>'Girls Input'!BF215</f>
        <v>0</v>
      </c>
      <c r="M244" s="209"/>
    </row>
    <row r="245" spans="12:13" x14ac:dyDescent="0.25">
      <c r="L245" s="209">
        <f>'Girls Input'!BF216</f>
        <v>0</v>
      </c>
      <c r="M245" s="209"/>
    </row>
    <row r="246" spans="12:13" x14ac:dyDescent="0.25">
      <c r="L246" s="209">
        <f>'Girls Input'!BF217</f>
        <v>0</v>
      </c>
      <c r="M246" s="209"/>
    </row>
    <row r="247" spans="12:13" x14ac:dyDescent="0.25">
      <c r="L247" s="209">
        <f>'Girls Input'!BF218</f>
        <v>0</v>
      </c>
      <c r="M247" s="209"/>
    </row>
    <row r="248" spans="12:13" x14ac:dyDescent="0.25">
      <c r="L248" s="209">
        <f>'Girls Input'!BF219</f>
        <v>0</v>
      </c>
      <c r="M248" s="209"/>
    </row>
    <row r="249" spans="12:13" x14ac:dyDescent="0.25">
      <c r="L249" s="209">
        <f>'Girls Input'!BF220</f>
        <v>0</v>
      </c>
      <c r="M249" s="209"/>
    </row>
    <row r="250" spans="12:13" x14ac:dyDescent="0.25">
      <c r="L250" s="209">
        <f>'Girls Input'!BF221</f>
        <v>0</v>
      </c>
      <c r="M250" s="209"/>
    </row>
    <row r="251" spans="12:13" x14ac:dyDescent="0.25">
      <c r="L251" s="209">
        <f>'Girls Input'!BF222</f>
        <v>0</v>
      </c>
      <c r="M251" s="209"/>
    </row>
    <row r="252" spans="12:13" x14ac:dyDescent="0.25">
      <c r="L252" s="209">
        <f>'Girls Input'!BF223</f>
        <v>0</v>
      </c>
      <c r="M252" s="209"/>
    </row>
    <row r="253" spans="12:13" x14ac:dyDescent="0.25">
      <c r="L253" s="209">
        <f>'Girls Input'!BF224</f>
        <v>0</v>
      </c>
      <c r="M253" s="209"/>
    </row>
    <row r="254" spans="12:13" x14ac:dyDescent="0.25">
      <c r="L254" s="209">
        <f>'Girls Input'!BF225</f>
        <v>0</v>
      </c>
      <c r="M254" s="209"/>
    </row>
    <row r="255" spans="12:13" x14ac:dyDescent="0.25">
      <c r="L255" s="209">
        <f>'Girls Input'!BF226</f>
        <v>0</v>
      </c>
      <c r="M255" s="209"/>
    </row>
    <row r="256" spans="12:13" x14ac:dyDescent="0.25">
      <c r="L256" s="209">
        <f>'Girls Input'!BF227</f>
        <v>0</v>
      </c>
      <c r="M256" s="209"/>
    </row>
    <row r="257" spans="12:13" x14ac:dyDescent="0.25">
      <c r="L257" s="209">
        <f>'Girls Input'!BF228</f>
        <v>0</v>
      </c>
      <c r="M257" s="209"/>
    </row>
    <row r="258" spans="12:13" x14ac:dyDescent="0.25">
      <c r="L258" s="209">
        <f>'Girls Input'!BF229</f>
        <v>0</v>
      </c>
      <c r="M258" s="209"/>
    </row>
    <row r="259" spans="12:13" x14ac:dyDescent="0.25">
      <c r="L259" s="209">
        <f>'Girls Input'!BF230</f>
        <v>0</v>
      </c>
      <c r="M259" s="209"/>
    </row>
    <row r="260" spans="12:13" x14ac:dyDescent="0.25">
      <c r="L260" s="209">
        <f>'Girls Input'!BF231</f>
        <v>0</v>
      </c>
      <c r="M260" s="209"/>
    </row>
    <row r="261" spans="12:13" x14ac:dyDescent="0.25">
      <c r="L261" s="209">
        <f>'Girls Input'!BF232</f>
        <v>0</v>
      </c>
      <c r="M261" s="209"/>
    </row>
    <row r="262" spans="12:13" x14ac:dyDescent="0.25">
      <c r="L262" s="209">
        <f>'Girls Input'!BF233</f>
        <v>0</v>
      </c>
      <c r="M262" s="209"/>
    </row>
    <row r="263" spans="12:13" x14ac:dyDescent="0.25">
      <c r="L263" s="209">
        <f>'Girls Input'!BF234</f>
        <v>0</v>
      </c>
      <c r="M263" s="209"/>
    </row>
    <row r="264" spans="12:13" x14ac:dyDescent="0.25">
      <c r="L264" s="209">
        <f>'Girls Input'!BF235</f>
        <v>0</v>
      </c>
      <c r="M264" s="209"/>
    </row>
    <row r="265" spans="12:13" x14ac:dyDescent="0.25">
      <c r="L265" s="209">
        <f>'Girls Input'!BF236</f>
        <v>0</v>
      </c>
      <c r="M265" s="209"/>
    </row>
    <row r="266" spans="12:13" x14ac:dyDescent="0.25">
      <c r="L266" s="209">
        <f>'Girls Input'!BF237</f>
        <v>0</v>
      </c>
      <c r="M266" s="209"/>
    </row>
    <row r="267" spans="12:13" x14ac:dyDescent="0.25">
      <c r="L267" s="209">
        <f>'Girls Input'!BF238</f>
        <v>0</v>
      </c>
      <c r="M267" s="209"/>
    </row>
    <row r="268" spans="12:13" x14ac:dyDescent="0.25">
      <c r="L268" s="209">
        <f>'Girls Input'!BF239</f>
        <v>0</v>
      </c>
      <c r="M268" s="209"/>
    </row>
    <row r="269" spans="12:13" x14ac:dyDescent="0.25">
      <c r="L269" s="209">
        <f>'Girls Input'!BF240</f>
        <v>0</v>
      </c>
      <c r="M269" s="209"/>
    </row>
    <row r="270" spans="12:13" x14ac:dyDescent="0.25">
      <c r="L270" s="209">
        <f>'Girls Input'!BF241</f>
        <v>0</v>
      </c>
      <c r="M270" s="209"/>
    </row>
    <row r="271" spans="12:13" x14ac:dyDescent="0.25">
      <c r="L271" s="209">
        <f>'Girls Input'!BF242</f>
        <v>0</v>
      </c>
      <c r="M271" s="209"/>
    </row>
    <row r="272" spans="12:13" x14ac:dyDescent="0.25">
      <c r="L272" s="209">
        <f>'Girls Input'!BF243</f>
        <v>0</v>
      </c>
      <c r="M272" s="209"/>
    </row>
    <row r="273" spans="12:13" x14ac:dyDescent="0.25">
      <c r="L273" s="209">
        <f>'Girls Input'!BF244</f>
        <v>0</v>
      </c>
      <c r="M273" s="209"/>
    </row>
    <row r="274" spans="12:13" x14ac:dyDescent="0.25">
      <c r="L274" s="209">
        <f>'Girls Input'!BF245</f>
        <v>0</v>
      </c>
      <c r="M274" s="209"/>
    </row>
    <row r="275" spans="12:13" x14ac:dyDescent="0.25">
      <c r="L275" s="209">
        <f>'Girls Input'!BF246</f>
        <v>0</v>
      </c>
      <c r="M275" s="209"/>
    </row>
    <row r="276" spans="12:13" x14ac:dyDescent="0.25">
      <c r="L276" s="209">
        <f>'Girls Input'!BF247</f>
        <v>0</v>
      </c>
      <c r="M276" s="209"/>
    </row>
    <row r="277" spans="12:13" x14ac:dyDescent="0.25">
      <c r="L277" s="209">
        <f>'Girls Input'!BF248</f>
        <v>0</v>
      </c>
      <c r="M277" s="209"/>
    </row>
    <row r="278" spans="12:13" x14ac:dyDescent="0.25">
      <c r="L278" s="209">
        <f>'Girls Input'!BF249</f>
        <v>0</v>
      </c>
      <c r="M278" s="209"/>
    </row>
    <row r="279" spans="12:13" x14ac:dyDescent="0.25">
      <c r="L279" s="209">
        <f>'Girls Input'!BF250</f>
        <v>0</v>
      </c>
      <c r="M279" s="209"/>
    </row>
    <row r="280" spans="12:13" x14ac:dyDescent="0.25">
      <c r="L280" s="209">
        <f>'Girls Input'!BF251</f>
        <v>0</v>
      </c>
      <c r="M280" s="209"/>
    </row>
    <row r="281" spans="12:13" x14ac:dyDescent="0.25">
      <c r="L281" s="209">
        <f>'Girls Input'!BF252</f>
        <v>0</v>
      </c>
      <c r="M281" s="209"/>
    </row>
    <row r="282" spans="12:13" x14ac:dyDescent="0.25">
      <c r="L282" s="209">
        <f>'Girls Input'!BF253</f>
        <v>0</v>
      </c>
      <c r="M282" s="209"/>
    </row>
    <row r="283" spans="12:13" x14ac:dyDescent="0.25">
      <c r="L283" s="209">
        <f>'Girls Input'!BF254</f>
        <v>0</v>
      </c>
      <c r="M283" s="209"/>
    </row>
    <row r="284" spans="12:13" x14ac:dyDescent="0.25">
      <c r="L284" s="209">
        <f>'Girls Input'!BF255</f>
        <v>0</v>
      </c>
      <c r="M284" s="209"/>
    </row>
    <row r="285" spans="12:13" x14ac:dyDescent="0.25">
      <c r="L285" s="209">
        <f>'Girls Input'!BF256</f>
        <v>0</v>
      </c>
      <c r="M285" s="209"/>
    </row>
    <row r="286" spans="12:13" x14ac:dyDescent="0.25">
      <c r="L286" s="209">
        <f>'Girls Input'!BF257</f>
        <v>0</v>
      </c>
      <c r="M286" s="209"/>
    </row>
    <row r="287" spans="12:13" x14ac:dyDescent="0.25">
      <c r="L287" s="209">
        <f>'Girls Input'!BF258</f>
        <v>0</v>
      </c>
      <c r="M287" s="209"/>
    </row>
    <row r="288" spans="12:13" x14ac:dyDescent="0.25">
      <c r="L288" s="209">
        <f>'Girls Input'!BF259</f>
        <v>0</v>
      </c>
      <c r="M288" s="209"/>
    </row>
    <row r="289" spans="12:13" x14ac:dyDescent="0.25">
      <c r="L289" s="209">
        <f>'Girls Input'!BF260</f>
        <v>0</v>
      </c>
      <c r="M289" s="209"/>
    </row>
    <row r="290" spans="12:13" x14ac:dyDescent="0.25">
      <c r="L290" s="209">
        <f>'Girls Input'!BF261</f>
        <v>0</v>
      </c>
      <c r="M290" s="209"/>
    </row>
    <row r="291" spans="12:13" x14ac:dyDescent="0.25">
      <c r="L291" s="209">
        <f>'Girls Input'!BF262</f>
        <v>0</v>
      </c>
      <c r="M291" s="209"/>
    </row>
    <row r="292" spans="12:13" x14ac:dyDescent="0.25">
      <c r="L292" s="209">
        <f>'Girls Input'!BF263</f>
        <v>0</v>
      </c>
      <c r="M292" s="209"/>
    </row>
    <row r="293" spans="12:13" x14ac:dyDescent="0.25">
      <c r="L293" s="209">
        <f>'Girls Input'!BF264</f>
        <v>0</v>
      </c>
      <c r="M293" s="209"/>
    </row>
    <row r="294" spans="12:13" x14ac:dyDescent="0.25">
      <c r="L294" s="209">
        <f>'Girls Input'!BF265</f>
        <v>0</v>
      </c>
      <c r="M294" s="209"/>
    </row>
    <row r="295" spans="12:13" x14ac:dyDescent="0.25">
      <c r="L295" s="209">
        <f>'Girls Input'!BF266</f>
        <v>0</v>
      </c>
      <c r="M295" s="209"/>
    </row>
    <row r="296" spans="12:13" x14ac:dyDescent="0.25">
      <c r="L296" s="209">
        <f>'Girls Input'!BF267</f>
        <v>0</v>
      </c>
      <c r="M296" s="209"/>
    </row>
    <row r="297" spans="12:13" x14ac:dyDescent="0.25">
      <c r="L297" s="209">
        <f>'Girls Input'!BF268</f>
        <v>0</v>
      </c>
      <c r="M297" s="209"/>
    </row>
    <row r="298" spans="12:13" x14ac:dyDescent="0.25">
      <c r="L298" s="209">
        <f>'Girls Input'!BF269</f>
        <v>0</v>
      </c>
      <c r="M298" s="209"/>
    </row>
    <row r="299" spans="12:13" x14ac:dyDescent="0.25">
      <c r="L299" s="209">
        <f>'Girls Input'!BF270</f>
        <v>0</v>
      </c>
      <c r="M299" s="209"/>
    </row>
    <row r="300" spans="12:13" x14ac:dyDescent="0.25">
      <c r="L300" s="209">
        <f>'Girls Input'!BF271</f>
        <v>0</v>
      </c>
      <c r="M300" s="209"/>
    </row>
    <row r="301" spans="12:13" x14ac:dyDescent="0.25">
      <c r="L301" s="209">
        <f>'Girls Input'!BF272</f>
        <v>0</v>
      </c>
      <c r="M301" s="209"/>
    </row>
    <row r="302" spans="12:13" x14ac:dyDescent="0.25">
      <c r="L302" s="209">
        <f>'Girls Input'!BF273</f>
        <v>0</v>
      </c>
      <c r="M302" s="209"/>
    </row>
    <row r="303" spans="12:13" x14ac:dyDescent="0.25">
      <c r="L303" s="209">
        <f>'Girls Input'!BF274</f>
        <v>0</v>
      </c>
      <c r="M303" s="209"/>
    </row>
    <row r="304" spans="12:13" x14ac:dyDescent="0.25">
      <c r="L304" s="209">
        <f>'Girls Input'!BF275</f>
        <v>0</v>
      </c>
      <c r="M304" s="209"/>
    </row>
    <row r="305" spans="12:13" x14ac:dyDescent="0.25">
      <c r="L305" s="209">
        <f>'Girls Input'!BF276</f>
        <v>0</v>
      </c>
      <c r="M305" s="209"/>
    </row>
    <row r="306" spans="12:13" x14ac:dyDescent="0.25">
      <c r="L306" s="209">
        <f>'Girls Input'!BF277</f>
        <v>0</v>
      </c>
      <c r="M306" s="209"/>
    </row>
    <row r="307" spans="12:13" x14ac:dyDescent="0.25">
      <c r="L307" s="209">
        <f>'Girls Input'!BF278</f>
        <v>0</v>
      </c>
      <c r="M307" s="209"/>
    </row>
    <row r="308" spans="12:13" x14ac:dyDescent="0.25">
      <c r="L308" s="209">
        <f>'Girls Input'!BF279</f>
        <v>0</v>
      </c>
      <c r="M308" s="209"/>
    </row>
    <row r="309" spans="12:13" x14ac:dyDescent="0.25">
      <c r="L309" s="209">
        <f>'Girls Input'!BF280</f>
        <v>0</v>
      </c>
      <c r="M309" s="209"/>
    </row>
    <row r="310" spans="12:13" x14ac:dyDescent="0.25">
      <c r="L310" s="209">
        <f>'Girls Input'!BF281</f>
        <v>0</v>
      </c>
      <c r="M310" s="209"/>
    </row>
    <row r="311" spans="12:13" x14ac:dyDescent="0.25">
      <c r="L311" s="209">
        <f>'Girls Input'!BF282</f>
        <v>0</v>
      </c>
      <c r="M311" s="209"/>
    </row>
    <row r="312" spans="12:13" x14ac:dyDescent="0.25">
      <c r="L312" s="209">
        <f>'Girls Input'!BF283</f>
        <v>0</v>
      </c>
      <c r="M312" s="209"/>
    </row>
    <row r="313" spans="12:13" x14ac:dyDescent="0.25">
      <c r="L313" s="209">
        <f>'Girls Input'!BF284</f>
        <v>0</v>
      </c>
      <c r="M313" s="209"/>
    </row>
    <row r="314" spans="12:13" x14ac:dyDescent="0.25">
      <c r="L314" s="209">
        <f>'Girls Input'!BF285</f>
        <v>0</v>
      </c>
      <c r="M314" s="209"/>
    </row>
    <row r="315" spans="12:13" x14ac:dyDescent="0.25">
      <c r="L315" s="209">
        <f>'Girls Input'!BF286</f>
        <v>0</v>
      </c>
      <c r="M315" s="209"/>
    </row>
    <row r="316" spans="12:13" x14ac:dyDescent="0.25">
      <c r="L316" s="209">
        <f>'Girls Input'!BF287</f>
        <v>0</v>
      </c>
      <c r="M316" s="209"/>
    </row>
    <row r="317" spans="12:13" x14ac:dyDescent="0.25">
      <c r="L317" s="209">
        <f>'Girls Input'!BF288</f>
        <v>0</v>
      </c>
      <c r="M317" s="209"/>
    </row>
    <row r="318" spans="12:13" x14ac:dyDescent="0.25">
      <c r="L318" s="209">
        <f>'Girls Input'!BF289</f>
        <v>0</v>
      </c>
      <c r="M318" s="209"/>
    </row>
    <row r="319" spans="12:13" x14ac:dyDescent="0.25">
      <c r="L319" s="209">
        <f>'Girls Input'!BF290</f>
        <v>0</v>
      </c>
      <c r="M319" s="209"/>
    </row>
    <row r="320" spans="12:13" x14ac:dyDescent="0.25">
      <c r="L320" s="209">
        <f>'Girls Input'!BF291</f>
        <v>0</v>
      </c>
      <c r="M320" s="209"/>
    </row>
    <row r="321" spans="12:13" x14ac:dyDescent="0.25">
      <c r="L321" s="209">
        <f>'Girls Input'!BF292</f>
        <v>0</v>
      </c>
      <c r="M321" s="209"/>
    </row>
    <row r="322" spans="12:13" x14ac:dyDescent="0.25">
      <c r="L322" s="209">
        <f>'Girls Input'!BF293</f>
        <v>0</v>
      </c>
      <c r="M322" s="209"/>
    </row>
    <row r="323" spans="12:13" x14ac:dyDescent="0.25">
      <c r="L323" s="209">
        <f>'Girls Input'!BF294</f>
        <v>0</v>
      </c>
      <c r="M323" s="209"/>
    </row>
    <row r="324" spans="12:13" x14ac:dyDescent="0.25">
      <c r="L324" s="209">
        <f>'Girls Input'!BF295</f>
        <v>0</v>
      </c>
      <c r="M324" s="209"/>
    </row>
    <row r="325" spans="12:13" x14ac:dyDescent="0.25">
      <c r="L325" s="209">
        <f>'Girls Input'!BF296</f>
        <v>0</v>
      </c>
      <c r="M325" s="209"/>
    </row>
    <row r="326" spans="12:13" x14ac:dyDescent="0.25">
      <c r="L326" s="209">
        <f>'Girls Input'!BF297</f>
        <v>0</v>
      </c>
      <c r="M326" s="209"/>
    </row>
    <row r="327" spans="12:13" x14ac:dyDescent="0.25">
      <c r="L327" s="209">
        <f>'Girls Input'!BF298</f>
        <v>0</v>
      </c>
      <c r="M327" s="209"/>
    </row>
    <row r="328" spans="12:13" x14ac:dyDescent="0.25">
      <c r="L328" s="209">
        <f>'Girls Input'!BF299</f>
        <v>0</v>
      </c>
      <c r="M328" s="209"/>
    </row>
    <row r="329" spans="12:13" x14ac:dyDescent="0.25">
      <c r="L329" s="209">
        <f>'Girls Input'!BF300</f>
        <v>0</v>
      </c>
      <c r="M329" s="209"/>
    </row>
    <row r="330" spans="12:13" x14ac:dyDescent="0.25">
      <c r="L330" s="209">
        <f>'Girls Input'!BF301</f>
        <v>0</v>
      </c>
      <c r="M330" s="209"/>
    </row>
    <row r="331" spans="12:13" x14ac:dyDescent="0.25">
      <c r="L331" s="209">
        <f>'Girls Input'!BF302</f>
        <v>0</v>
      </c>
      <c r="M331" s="209"/>
    </row>
    <row r="332" spans="12:13" x14ac:dyDescent="0.25">
      <c r="L332" s="209">
        <f>'Girls Input'!BF303</f>
        <v>0</v>
      </c>
      <c r="M332" s="209"/>
    </row>
    <row r="333" spans="12:13" x14ac:dyDescent="0.25">
      <c r="L333" s="209">
        <f>'Girls Input'!BF304</f>
        <v>0</v>
      </c>
      <c r="M333" s="209"/>
    </row>
    <row r="334" spans="12:13" x14ac:dyDescent="0.25">
      <c r="L334" s="209">
        <f>'Girls Input'!BF305</f>
        <v>0</v>
      </c>
      <c r="M334" s="209"/>
    </row>
    <row r="335" spans="12:13" x14ac:dyDescent="0.25">
      <c r="L335" s="209">
        <f>'Girls Input'!BF306</f>
        <v>0</v>
      </c>
      <c r="M335" s="209"/>
    </row>
    <row r="336" spans="12:13" x14ac:dyDescent="0.25">
      <c r="L336" s="209">
        <f>'Girls Input'!BF307</f>
        <v>0</v>
      </c>
      <c r="M336" s="209"/>
    </row>
    <row r="337" spans="12:13" x14ac:dyDescent="0.25">
      <c r="L337" s="209">
        <f>'Girls Input'!BF308</f>
        <v>0</v>
      </c>
      <c r="M337" s="209"/>
    </row>
    <row r="338" spans="12:13" x14ac:dyDescent="0.25">
      <c r="L338" s="209">
        <f>'Girls Input'!BF309</f>
        <v>0</v>
      </c>
      <c r="M338" s="209"/>
    </row>
    <row r="339" spans="12:13" x14ac:dyDescent="0.25">
      <c r="L339" s="209">
        <f>'Girls Input'!BF310</f>
        <v>0</v>
      </c>
      <c r="M339" s="209"/>
    </row>
    <row r="340" spans="12:13" x14ac:dyDescent="0.25">
      <c r="L340" s="209">
        <f>'Girls Input'!BF311</f>
        <v>0</v>
      </c>
      <c r="M340" s="209"/>
    </row>
    <row r="341" spans="12:13" x14ac:dyDescent="0.25">
      <c r="L341" s="209">
        <f>'Girls Input'!BF312</f>
        <v>0</v>
      </c>
      <c r="M341" s="209"/>
    </row>
    <row r="342" spans="12:13" x14ac:dyDescent="0.25">
      <c r="L342" s="209">
        <f>'Girls Input'!BF313</f>
        <v>0</v>
      </c>
      <c r="M342" s="209"/>
    </row>
    <row r="343" spans="12:13" x14ac:dyDescent="0.25">
      <c r="L343" s="209">
        <f>'Girls Input'!BF314</f>
        <v>0</v>
      </c>
      <c r="M343" s="209"/>
    </row>
    <row r="344" spans="12:13" x14ac:dyDescent="0.25">
      <c r="L344" s="209">
        <f>'Girls Input'!BF315</f>
        <v>0</v>
      </c>
      <c r="M344" s="209"/>
    </row>
    <row r="345" spans="12:13" x14ac:dyDescent="0.25">
      <c r="L345" s="209">
        <f>'Girls Input'!BF316</f>
        <v>0</v>
      </c>
      <c r="M345" s="209"/>
    </row>
    <row r="346" spans="12:13" x14ac:dyDescent="0.25">
      <c r="L346" s="209">
        <f>'Girls Input'!BF317</f>
        <v>0</v>
      </c>
      <c r="M346" s="209"/>
    </row>
    <row r="347" spans="12:13" x14ac:dyDescent="0.25">
      <c r="L347" s="209">
        <f>'Girls Input'!BF318</f>
        <v>0</v>
      </c>
      <c r="M347" s="209"/>
    </row>
    <row r="348" spans="12:13" x14ac:dyDescent="0.25">
      <c r="L348" s="209">
        <f>'Girls Input'!BF319</f>
        <v>0</v>
      </c>
      <c r="M348" s="209"/>
    </row>
    <row r="349" spans="12:13" x14ac:dyDescent="0.25">
      <c r="L349" s="209">
        <f>'Girls Input'!BF320</f>
        <v>0</v>
      </c>
      <c r="M349" s="209"/>
    </row>
    <row r="350" spans="12:13" x14ac:dyDescent="0.25">
      <c r="L350" s="209">
        <f>'Girls Input'!BF321</f>
        <v>0</v>
      </c>
      <c r="M350" s="209"/>
    </row>
    <row r="351" spans="12:13" x14ac:dyDescent="0.25">
      <c r="L351" s="209">
        <f>'Girls Input'!BF322</f>
        <v>0</v>
      </c>
      <c r="M351" s="209"/>
    </row>
    <row r="352" spans="12:13" x14ac:dyDescent="0.25">
      <c r="L352" s="209">
        <f>'Girls Input'!BF323</f>
        <v>0</v>
      </c>
      <c r="M352" s="209"/>
    </row>
    <row r="353" spans="12:13" x14ac:dyDescent="0.25">
      <c r="L353" s="209">
        <f>'Girls Input'!BF324</f>
        <v>0</v>
      </c>
      <c r="M353" s="209"/>
    </row>
    <row r="354" spans="12:13" x14ac:dyDescent="0.25">
      <c r="L354" s="209">
        <f>'Girls Input'!BF325</f>
        <v>0</v>
      </c>
      <c r="M354" s="209"/>
    </row>
    <row r="355" spans="12:13" x14ac:dyDescent="0.25">
      <c r="L355" s="209">
        <f>'Girls Input'!BF326</f>
        <v>0</v>
      </c>
      <c r="M355" s="209"/>
    </row>
    <row r="356" spans="12:13" x14ac:dyDescent="0.25">
      <c r="L356" s="209">
        <f>'Girls Input'!BF327</f>
        <v>0</v>
      </c>
      <c r="M356" s="209"/>
    </row>
    <row r="357" spans="12:13" x14ac:dyDescent="0.25">
      <c r="L357" s="209">
        <f>'Girls Input'!BF328</f>
        <v>0</v>
      </c>
      <c r="M357" s="209"/>
    </row>
    <row r="358" spans="12:13" x14ac:dyDescent="0.25">
      <c r="L358" s="209">
        <f>'Girls Input'!BF329</f>
        <v>0</v>
      </c>
      <c r="M358" s="209"/>
    </row>
    <row r="359" spans="12:13" x14ac:dyDescent="0.25">
      <c r="L359" s="209">
        <f>'Girls Input'!BF330</f>
        <v>0</v>
      </c>
      <c r="M359" s="209"/>
    </row>
    <row r="360" spans="12:13" x14ac:dyDescent="0.25">
      <c r="L360" s="209">
        <f>'Girls Input'!BF331</f>
        <v>0</v>
      </c>
      <c r="M360" s="209"/>
    </row>
    <row r="361" spans="12:13" x14ac:dyDescent="0.25">
      <c r="L361" s="209">
        <f>'Girls Input'!BF332</f>
        <v>0</v>
      </c>
      <c r="M361" s="209"/>
    </row>
    <row r="362" spans="12:13" x14ac:dyDescent="0.25">
      <c r="L362" s="209">
        <f>'Girls Input'!BF333</f>
        <v>0</v>
      </c>
      <c r="M362" s="209"/>
    </row>
    <row r="363" spans="12:13" x14ac:dyDescent="0.25">
      <c r="L363" s="209">
        <f>'Girls Input'!BF334</f>
        <v>0</v>
      </c>
      <c r="M363" s="209"/>
    </row>
    <row r="364" spans="12:13" x14ac:dyDescent="0.25">
      <c r="L364" s="209">
        <f>'Girls Input'!BF335</f>
        <v>0</v>
      </c>
      <c r="M364" s="209"/>
    </row>
    <row r="365" spans="12:13" x14ac:dyDescent="0.25">
      <c r="L365" s="209">
        <f>'Girls Input'!BF336</f>
        <v>0</v>
      </c>
      <c r="M365" s="209"/>
    </row>
    <row r="366" spans="12:13" x14ac:dyDescent="0.25">
      <c r="L366" s="209">
        <f>'Girls Input'!BF337</f>
        <v>0</v>
      </c>
      <c r="M366" s="209"/>
    </row>
    <row r="367" spans="12:13" x14ac:dyDescent="0.25">
      <c r="L367" s="209">
        <f>'Girls Input'!BF338</f>
        <v>0</v>
      </c>
      <c r="M367" s="209"/>
    </row>
    <row r="368" spans="12:13" x14ac:dyDescent="0.25">
      <c r="L368" s="209">
        <f>'Girls Input'!BF339</f>
        <v>0</v>
      </c>
      <c r="M368" s="209"/>
    </row>
    <row r="369" spans="12:13" x14ac:dyDescent="0.25">
      <c r="L369" s="209">
        <f>'Girls Input'!BF340</f>
        <v>0</v>
      </c>
      <c r="M369" s="209"/>
    </row>
    <row r="370" spans="12:13" x14ac:dyDescent="0.25">
      <c r="L370" s="209">
        <f>'Girls Input'!BF341</f>
        <v>0</v>
      </c>
      <c r="M370" s="209"/>
    </row>
    <row r="371" spans="12:13" x14ac:dyDescent="0.25">
      <c r="L371" s="209">
        <f>'Girls Input'!BF342</f>
        <v>0</v>
      </c>
      <c r="M371" s="209"/>
    </row>
    <row r="372" spans="12:13" x14ac:dyDescent="0.25">
      <c r="L372" s="209">
        <f>'Girls Input'!BF343</f>
        <v>0</v>
      </c>
      <c r="M372" s="209"/>
    </row>
    <row r="373" spans="12:13" x14ac:dyDescent="0.25">
      <c r="L373" s="209">
        <f>'Girls Input'!BF344</f>
        <v>0</v>
      </c>
      <c r="M373" s="209"/>
    </row>
    <row r="374" spans="12:13" x14ac:dyDescent="0.25">
      <c r="L374" s="209">
        <f>'Girls Input'!BF345</f>
        <v>0</v>
      </c>
      <c r="M374" s="209"/>
    </row>
    <row r="375" spans="12:13" x14ac:dyDescent="0.25">
      <c r="L375" s="209">
        <f>'Girls Input'!BF346</f>
        <v>0</v>
      </c>
      <c r="M375" s="209"/>
    </row>
    <row r="376" spans="12:13" x14ac:dyDescent="0.25">
      <c r="L376" s="209">
        <f>'Girls Input'!BF347</f>
        <v>0</v>
      </c>
      <c r="M376" s="209"/>
    </row>
    <row r="377" spans="12:13" x14ac:dyDescent="0.25">
      <c r="L377" s="209">
        <f>'Girls Input'!BF348</f>
        <v>0</v>
      </c>
      <c r="M377" s="209"/>
    </row>
    <row r="378" spans="12:13" x14ac:dyDescent="0.25">
      <c r="L378" s="209">
        <f>'Girls Input'!BF349</f>
        <v>0</v>
      </c>
      <c r="M378" s="209"/>
    </row>
    <row r="379" spans="12:13" x14ac:dyDescent="0.25">
      <c r="L379" s="209">
        <f>'Girls Input'!BF350</f>
        <v>0</v>
      </c>
      <c r="M379" s="209"/>
    </row>
    <row r="380" spans="12:13" x14ac:dyDescent="0.25">
      <c r="L380" s="209">
        <f>'Girls Input'!BF351</f>
        <v>0</v>
      </c>
      <c r="M380" s="209"/>
    </row>
    <row r="381" spans="12:13" x14ac:dyDescent="0.25">
      <c r="L381" s="209">
        <f>'Girls Input'!BF352</f>
        <v>0</v>
      </c>
      <c r="M381" s="209"/>
    </row>
    <row r="382" spans="12:13" x14ac:dyDescent="0.25">
      <c r="L382" s="209">
        <f>'Girls Input'!BF353</f>
        <v>0</v>
      </c>
      <c r="M382" s="209"/>
    </row>
    <row r="383" spans="12:13" x14ac:dyDescent="0.25">
      <c r="L383" s="209">
        <f>'Girls Input'!BF354</f>
        <v>0</v>
      </c>
      <c r="M383" s="209"/>
    </row>
    <row r="384" spans="12:13" x14ac:dyDescent="0.25">
      <c r="L384" s="209">
        <f>'Girls Input'!BF355</f>
        <v>0</v>
      </c>
      <c r="M384" s="209"/>
    </row>
    <row r="385" spans="12:13" x14ac:dyDescent="0.25">
      <c r="L385" s="209">
        <f>'Girls Input'!BF356</f>
        <v>0</v>
      </c>
      <c r="M385" s="209"/>
    </row>
    <row r="386" spans="12:13" x14ac:dyDescent="0.25">
      <c r="L386" s="209">
        <f>'Girls Input'!BF357</f>
        <v>0</v>
      </c>
      <c r="M386" s="209"/>
    </row>
    <row r="387" spans="12:13" x14ac:dyDescent="0.25">
      <c r="L387" s="209">
        <f>'Girls Input'!BF358</f>
        <v>0</v>
      </c>
      <c r="M387" s="209"/>
    </row>
    <row r="388" spans="12:13" x14ac:dyDescent="0.25">
      <c r="L388" s="209">
        <f>'Girls Input'!BF359</f>
        <v>0</v>
      </c>
      <c r="M388" s="209"/>
    </row>
    <row r="389" spans="12:13" x14ac:dyDescent="0.25">
      <c r="L389" s="209">
        <f>'Girls Input'!BF360</f>
        <v>0</v>
      </c>
      <c r="M389" s="209"/>
    </row>
    <row r="390" spans="12:13" x14ac:dyDescent="0.25">
      <c r="L390" s="209">
        <f>'Girls Input'!BF361</f>
        <v>0</v>
      </c>
      <c r="M390" s="209"/>
    </row>
    <row r="391" spans="12:13" x14ac:dyDescent="0.25">
      <c r="L391" s="209">
        <f>'Girls Input'!BF362</f>
        <v>0</v>
      </c>
      <c r="M391" s="209"/>
    </row>
    <row r="392" spans="12:13" x14ac:dyDescent="0.25">
      <c r="L392" s="209">
        <f>'Girls Input'!BF363</f>
        <v>0</v>
      </c>
      <c r="M392" s="209"/>
    </row>
    <row r="393" spans="12:13" x14ac:dyDescent="0.25">
      <c r="L393" s="209">
        <f>'Girls Input'!BF364</f>
        <v>0</v>
      </c>
      <c r="M393" s="209"/>
    </row>
    <row r="394" spans="12:13" x14ac:dyDescent="0.25">
      <c r="L394" s="209">
        <f>'Girls Input'!BF365</f>
        <v>0</v>
      </c>
      <c r="M394" s="209"/>
    </row>
    <row r="395" spans="12:13" x14ac:dyDescent="0.25">
      <c r="L395" s="209">
        <f>'Girls Input'!BF366</f>
        <v>0</v>
      </c>
      <c r="M395" s="209"/>
    </row>
    <row r="396" spans="12:13" x14ac:dyDescent="0.25">
      <c r="L396" s="209">
        <f>'Girls Input'!BF367</f>
        <v>0</v>
      </c>
      <c r="M396" s="209"/>
    </row>
    <row r="397" spans="12:13" x14ac:dyDescent="0.25">
      <c r="L397" s="209">
        <f>'Girls Input'!BF368</f>
        <v>0</v>
      </c>
      <c r="M397" s="209"/>
    </row>
    <row r="398" spans="12:13" x14ac:dyDescent="0.25">
      <c r="L398" s="209">
        <f>'Girls Input'!BF369</f>
        <v>0</v>
      </c>
      <c r="M398" s="209"/>
    </row>
    <row r="399" spans="12:13" x14ac:dyDescent="0.25">
      <c r="L399" s="209">
        <f>'Girls Input'!BF370</f>
        <v>0</v>
      </c>
      <c r="M399" s="209"/>
    </row>
    <row r="400" spans="12:13" x14ac:dyDescent="0.25">
      <c r="L400" s="209">
        <f>'Girls Input'!BF371</f>
        <v>0</v>
      </c>
      <c r="M400" s="209"/>
    </row>
    <row r="401" spans="12:13" x14ac:dyDescent="0.25">
      <c r="L401" s="209">
        <f>'Girls Input'!BF372</f>
        <v>0</v>
      </c>
      <c r="M401" s="209"/>
    </row>
    <row r="402" spans="12:13" x14ac:dyDescent="0.25">
      <c r="L402" s="209">
        <f>'Girls Input'!BF373</f>
        <v>0</v>
      </c>
      <c r="M402" s="209"/>
    </row>
    <row r="403" spans="12:13" x14ac:dyDescent="0.25">
      <c r="L403" s="209">
        <f>'Girls Input'!BF374</f>
        <v>0</v>
      </c>
      <c r="M403" s="209"/>
    </row>
    <row r="404" spans="12:13" x14ac:dyDescent="0.25">
      <c r="L404" s="209">
        <f>'Girls Input'!BF375</f>
        <v>0</v>
      </c>
      <c r="M404" s="209"/>
    </row>
    <row r="405" spans="12:13" x14ac:dyDescent="0.25">
      <c r="L405" s="209">
        <f>'Girls Input'!BF376</f>
        <v>0</v>
      </c>
      <c r="M405" s="209"/>
    </row>
    <row r="406" spans="12:13" x14ac:dyDescent="0.25">
      <c r="L406" s="209">
        <f>'Girls Input'!BF377</f>
        <v>0</v>
      </c>
      <c r="M406" s="209"/>
    </row>
    <row r="407" spans="12:13" x14ac:dyDescent="0.25">
      <c r="L407" s="209">
        <f>'Girls Input'!BF378</f>
        <v>0</v>
      </c>
      <c r="M407" s="209"/>
    </row>
    <row r="408" spans="12:13" x14ac:dyDescent="0.25">
      <c r="L408" s="209">
        <f>'Girls Input'!BF379</f>
        <v>0</v>
      </c>
      <c r="M408" s="209"/>
    </row>
    <row r="409" spans="12:13" x14ac:dyDescent="0.25">
      <c r="L409" s="209">
        <f>'Girls Input'!BF380</f>
        <v>0</v>
      </c>
      <c r="M409" s="209"/>
    </row>
    <row r="410" spans="12:13" x14ac:dyDescent="0.25">
      <c r="L410" s="209">
        <f>'Girls Input'!BF381</f>
        <v>0</v>
      </c>
      <c r="M410" s="209"/>
    </row>
    <row r="411" spans="12:13" x14ac:dyDescent="0.25">
      <c r="L411" s="209">
        <f>'Girls Input'!BF382</f>
        <v>0</v>
      </c>
      <c r="M411" s="209"/>
    </row>
    <row r="412" spans="12:13" x14ac:dyDescent="0.25">
      <c r="L412" s="209">
        <f>'Girls Input'!BF383</f>
        <v>0</v>
      </c>
      <c r="M412" s="209"/>
    </row>
    <row r="413" spans="12:13" x14ac:dyDescent="0.25">
      <c r="L413" s="209">
        <f>'Girls Input'!BF384</f>
        <v>0</v>
      </c>
      <c r="M413" s="209"/>
    </row>
    <row r="414" spans="12:13" x14ac:dyDescent="0.25">
      <c r="L414" s="209">
        <f>'Girls Input'!BF385</f>
        <v>0</v>
      </c>
      <c r="M414" s="209"/>
    </row>
    <row r="415" spans="12:13" x14ac:dyDescent="0.25">
      <c r="L415" s="209">
        <f>'Girls Input'!BF386</f>
        <v>0</v>
      </c>
      <c r="M415" s="209"/>
    </row>
    <row r="416" spans="12:13" x14ac:dyDescent="0.25">
      <c r="L416" s="209">
        <f>'Girls Input'!BF387</f>
        <v>0</v>
      </c>
      <c r="M416" s="209"/>
    </row>
    <row r="417" spans="12:13" x14ac:dyDescent="0.25">
      <c r="L417" s="209">
        <f>'Girls Input'!BF388</f>
        <v>0</v>
      </c>
      <c r="M417" s="209"/>
    </row>
    <row r="418" spans="12:13" x14ac:dyDescent="0.25">
      <c r="L418" s="209">
        <f>'Girls Input'!BF389</f>
        <v>0</v>
      </c>
      <c r="M418" s="209"/>
    </row>
    <row r="419" spans="12:13" x14ac:dyDescent="0.25">
      <c r="L419" s="209">
        <f>'Girls Input'!BF390</f>
        <v>0</v>
      </c>
      <c r="M419" s="209"/>
    </row>
    <row r="420" spans="12:13" x14ac:dyDescent="0.25">
      <c r="L420" s="209">
        <f>'Girls Input'!BF391</f>
        <v>0</v>
      </c>
      <c r="M420" s="209"/>
    </row>
    <row r="421" spans="12:13" x14ac:dyDescent="0.25">
      <c r="L421" s="209">
        <f>'Girls Input'!BF392</f>
        <v>0</v>
      </c>
      <c r="M421" s="209"/>
    </row>
    <row r="422" spans="12:13" x14ac:dyDescent="0.25">
      <c r="L422" s="209">
        <f>'Girls Input'!BF393</f>
        <v>0</v>
      </c>
      <c r="M422" s="209"/>
    </row>
    <row r="423" spans="12:13" x14ac:dyDescent="0.25">
      <c r="L423" s="209">
        <f>'Girls Input'!BF394</f>
        <v>0</v>
      </c>
      <c r="M423" s="209"/>
    </row>
    <row r="424" spans="12:13" x14ac:dyDescent="0.25">
      <c r="L424" s="209">
        <f>'Girls Input'!BF395</f>
        <v>0</v>
      </c>
      <c r="M424" s="209"/>
    </row>
    <row r="425" spans="12:13" x14ac:dyDescent="0.25">
      <c r="L425" s="209">
        <f>'Girls Input'!BF396</f>
        <v>0</v>
      </c>
      <c r="M425" s="209"/>
    </row>
    <row r="426" spans="12:13" x14ac:dyDescent="0.25">
      <c r="L426" s="209">
        <f>'Girls Input'!BF397</f>
        <v>0</v>
      </c>
      <c r="M426" s="209"/>
    </row>
    <row r="427" spans="12:13" x14ac:dyDescent="0.25">
      <c r="L427" s="209">
        <f>'Girls Input'!BF398</f>
        <v>0</v>
      </c>
      <c r="M427" s="209"/>
    </row>
    <row r="428" spans="12:13" x14ac:dyDescent="0.25">
      <c r="L428" s="209">
        <f>'Girls Input'!BF399</f>
        <v>0</v>
      </c>
      <c r="M428" s="209"/>
    </row>
    <row r="429" spans="12:13" x14ac:dyDescent="0.25">
      <c r="L429" s="209">
        <f>'Girls Input'!BF400</f>
        <v>0</v>
      </c>
      <c r="M429" s="209"/>
    </row>
    <row r="430" spans="12:13" x14ac:dyDescent="0.25">
      <c r="L430" s="209">
        <f>'Girls Input'!BF401</f>
        <v>0</v>
      </c>
      <c r="M430" s="209"/>
    </row>
    <row r="431" spans="12:13" x14ac:dyDescent="0.25">
      <c r="L431" s="209">
        <f>'Girls Input'!BF402</f>
        <v>0</v>
      </c>
      <c r="M431" s="209"/>
    </row>
    <row r="432" spans="12:13" x14ac:dyDescent="0.25">
      <c r="L432" s="209">
        <f>'Girls Input'!BF403</f>
        <v>0</v>
      </c>
      <c r="M432" s="209"/>
    </row>
    <row r="433" spans="12:13" x14ac:dyDescent="0.25">
      <c r="L433" s="209">
        <f>'Girls Input'!BF404</f>
        <v>0</v>
      </c>
      <c r="M433" s="209"/>
    </row>
    <row r="434" spans="12:13" x14ac:dyDescent="0.25">
      <c r="L434" s="209">
        <f>'Girls Input'!BF405</f>
        <v>0</v>
      </c>
      <c r="M434" s="209"/>
    </row>
    <row r="435" spans="12:13" x14ac:dyDescent="0.25">
      <c r="L435" s="209">
        <f>'Girls Input'!BF406</f>
        <v>0</v>
      </c>
      <c r="M435" s="209"/>
    </row>
    <row r="436" spans="12:13" x14ac:dyDescent="0.25">
      <c r="L436" s="209">
        <f>'Girls Input'!BF407</f>
        <v>0</v>
      </c>
      <c r="M436" s="209"/>
    </row>
    <row r="437" spans="12:13" x14ac:dyDescent="0.25">
      <c r="L437" s="209">
        <f>'Girls Input'!BF408</f>
        <v>0</v>
      </c>
      <c r="M437" s="209"/>
    </row>
    <row r="438" spans="12:13" x14ac:dyDescent="0.25">
      <c r="L438" s="209">
        <f>'Girls Input'!BF409</f>
        <v>0</v>
      </c>
      <c r="M438" s="209"/>
    </row>
    <row r="439" spans="12:13" x14ac:dyDescent="0.25">
      <c r="L439" s="209">
        <f>'Girls Input'!BF410</f>
        <v>0</v>
      </c>
      <c r="M439" s="209"/>
    </row>
    <row r="440" spans="12:13" x14ac:dyDescent="0.25">
      <c r="L440" s="209">
        <f>'Girls Input'!BF411</f>
        <v>0</v>
      </c>
      <c r="M440" s="209"/>
    </row>
    <row r="441" spans="12:13" x14ac:dyDescent="0.25">
      <c r="L441" s="209">
        <f>'Girls Input'!BF412</f>
        <v>0</v>
      </c>
      <c r="M441" s="209"/>
    </row>
    <row r="442" spans="12:13" x14ac:dyDescent="0.25">
      <c r="L442" s="209">
        <f>'Girls Input'!BF413</f>
        <v>0</v>
      </c>
      <c r="M442" s="209"/>
    </row>
    <row r="443" spans="12:13" x14ac:dyDescent="0.25">
      <c r="L443" s="209">
        <f>'Girls Input'!BF414</f>
        <v>0</v>
      </c>
      <c r="M443" s="209"/>
    </row>
    <row r="444" spans="12:13" x14ac:dyDescent="0.25">
      <c r="L444" s="209">
        <f>'Girls Input'!BF415</f>
        <v>0</v>
      </c>
      <c r="M444" s="209"/>
    </row>
    <row r="445" spans="12:13" x14ac:dyDescent="0.25">
      <c r="L445" s="209">
        <f>'Girls Input'!BF416</f>
        <v>0</v>
      </c>
      <c r="M445" s="209"/>
    </row>
    <row r="446" spans="12:13" x14ac:dyDescent="0.25">
      <c r="L446" s="209">
        <f>'Girls Input'!BF417</f>
        <v>0</v>
      </c>
      <c r="M446" s="209"/>
    </row>
    <row r="447" spans="12:13" x14ac:dyDescent="0.25">
      <c r="L447" s="209">
        <f>'Girls Input'!BF418</f>
        <v>0</v>
      </c>
      <c r="M447" s="209"/>
    </row>
    <row r="448" spans="12:13" x14ac:dyDescent="0.25">
      <c r="L448" s="209">
        <f>'Girls Input'!BF419</f>
        <v>0</v>
      </c>
      <c r="M448" s="209"/>
    </row>
    <row r="449" spans="12:13" x14ac:dyDescent="0.25">
      <c r="L449" s="209">
        <f>'Girls Input'!BF420</f>
        <v>0</v>
      </c>
      <c r="M449" s="209"/>
    </row>
    <row r="450" spans="12:13" x14ac:dyDescent="0.25">
      <c r="L450" s="209">
        <f>'Girls Input'!BF421</f>
        <v>0</v>
      </c>
      <c r="M450" s="209"/>
    </row>
    <row r="451" spans="12:13" x14ac:dyDescent="0.25">
      <c r="L451" s="209">
        <f>'Girls Input'!BF422</f>
        <v>0</v>
      </c>
      <c r="M451" s="209"/>
    </row>
    <row r="452" spans="12:13" x14ac:dyDescent="0.25">
      <c r="L452" s="209">
        <f>'Girls Input'!BF423</f>
        <v>0</v>
      </c>
      <c r="M452" s="209"/>
    </row>
    <row r="453" spans="12:13" x14ac:dyDescent="0.25">
      <c r="L453" s="209">
        <f>'Girls Input'!BF424</f>
        <v>0</v>
      </c>
      <c r="M453" s="209"/>
    </row>
    <row r="454" spans="12:13" x14ac:dyDescent="0.25">
      <c r="L454" s="209">
        <f>'Girls Input'!BF425</f>
        <v>0</v>
      </c>
      <c r="M454" s="209"/>
    </row>
    <row r="455" spans="12:13" x14ac:dyDescent="0.25">
      <c r="L455" s="209">
        <f>'Girls Input'!BF426</f>
        <v>0</v>
      </c>
      <c r="M455" s="209"/>
    </row>
    <row r="456" spans="12:13" x14ac:dyDescent="0.25">
      <c r="L456" s="209">
        <f>'Girls Input'!BF427</f>
        <v>0</v>
      </c>
      <c r="M456" s="209"/>
    </row>
    <row r="457" spans="12:13" x14ac:dyDescent="0.25">
      <c r="L457" s="209">
        <f>'Girls Input'!BF428</f>
        <v>0</v>
      </c>
      <c r="M457" s="209"/>
    </row>
    <row r="458" spans="12:13" x14ac:dyDescent="0.25">
      <c r="L458" s="209">
        <f>'Girls Input'!BF429</f>
        <v>0</v>
      </c>
      <c r="M458" s="209"/>
    </row>
    <row r="459" spans="12:13" x14ac:dyDescent="0.25">
      <c r="L459" s="209">
        <f>'Girls Input'!BF430</f>
        <v>0</v>
      </c>
      <c r="M459" s="209"/>
    </row>
    <row r="460" spans="12:13" x14ac:dyDescent="0.25">
      <c r="L460" s="209">
        <f>'Girls Input'!BF431</f>
        <v>0</v>
      </c>
      <c r="M460" s="209"/>
    </row>
    <row r="461" spans="12:13" x14ac:dyDescent="0.25">
      <c r="L461" s="209">
        <f>'Girls Input'!BF432</f>
        <v>0</v>
      </c>
      <c r="M461" s="209"/>
    </row>
    <row r="462" spans="12:13" x14ac:dyDescent="0.25">
      <c r="L462" s="209">
        <f>'Girls Input'!BF433</f>
        <v>0</v>
      </c>
      <c r="M462" s="209"/>
    </row>
    <row r="463" spans="12:13" x14ac:dyDescent="0.25">
      <c r="L463" s="209">
        <f>'Girls Input'!BF434</f>
        <v>0</v>
      </c>
      <c r="M463" s="209"/>
    </row>
    <row r="464" spans="12:13" x14ac:dyDescent="0.25">
      <c r="L464" s="209">
        <f>'Girls Input'!BF435</f>
        <v>0</v>
      </c>
      <c r="M464" s="209"/>
    </row>
    <row r="465" spans="12:13" x14ac:dyDescent="0.25">
      <c r="L465" s="209">
        <f>'Girls Input'!BF436</f>
        <v>0</v>
      </c>
      <c r="M465" s="209"/>
    </row>
    <row r="466" spans="12:13" x14ac:dyDescent="0.25">
      <c r="L466" s="209">
        <f>'Girls Input'!BF437</f>
        <v>0</v>
      </c>
      <c r="M466" s="209"/>
    </row>
    <row r="467" spans="12:13" x14ac:dyDescent="0.25">
      <c r="L467" s="209">
        <f>'Girls Input'!BF438</f>
        <v>0</v>
      </c>
      <c r="M467" s="209"/>
    </row>
    <row r="468" spans="12:13" x14ac:dyDescent="0.25">
      <c r="L468" s="209">
        <f>'Girls Input'!BF439</f>
        <v>0</v>
      </c>
      <c r="M468" s="209"/>
    </row>
    <row r="469" spans="12:13" x14ac:dyDescent="0.25">
      <c r="L469" s="209">
        <f>'Girls Input'!BF440</f>
        <v>0</v>
      </c>
      <c r="M469" s="209"/>
    </row>
    <row r="470" spans="12:13" x14ac:dyDescent="0.25">
      <c r="L470" s="209">
        <f>'Girls Input'!BF441</f>
        <v>0</v>
      </c>
      <c r="M470" s="209"/>
    </row>
    <row r="471" spans="12:13" x14ac:dyDescent="0.25">
      <c r="L471" s="209">
        <f>'Girls Input'!BF442</f>
        <v>0</v>
      </c>
      <c r="M471" s="209"/>
    </row>
    <row r="472" spans="12:13" x14ac:dyDescent="0.25">
      <c r="L472" s="209">
        <f>'Girls Input'!BF443</f>
        <v>0</v>
      </c>
      <c r="M472" s="209"/>
    </row>
    <row r="473" spans="12:13" x14ac:dyDescent="0.25">
      <c r="L473" s="209">
        <f>'Girls Input'!BF444</f>
        <v>0</v>
      </c>
      <c r="M473" s="209"/>
    </row>
    <row r="474" spans="12:13" x14ac:dyDescent="0.25">
      <c r="L474" s="209">
        <f>'Girls Input'!BF445</f>
        <v>0</v>
      </c>
      <c r="M474" s="209"/>
    </row>
    <row r="475" spans="12:13" x14ac:dyDescent="0.25">
      <c r="L475" s="209">
        <f>'Girls Input'!BF446</f>
        <v>0</v>
      </c>
      <c r="M475" s="209"/>
    </row>
    <row r="476" spans="12:13" x14ac:dyDescent="0.25">
      <c r="L476" s="209">
        <f>'Girls Input'!BF447</f>
        <v>0</v>
      </c>
      <c r="M476" s="209"/>
    </row>
    <row r="477" spans="12:13" x14ac:dyDescent="0.25">
      <c r="L477" s="209">
        <f>'Girls Input'!BF448</f>
        <v>0</v>
      </c>
      <c r="M477" s="209"/>
    </row>
    <row r="478" spans="12:13" x14ac:dyDescent="0.25">
      <c r="L478" s="209">
        <f>'Girls Input'!BF449</f>
        <v>0</v>
      </c>
      <c r="M478" s="209"/>
    </row>
    <row r="479" spans="12:13" x14ac:dyDescent="0.25">
      <c r="L479" s="209">
        <f>'Girls Input'!BF450</f>
        <v>0</v>
      </c>
      <c r="M479" s="209"/>
    </row>
    <row r="480" spans="12:13" x14ac:dyDescent="0.25">
      <c r="L480" s="209">
        <f>'Girls Input'!BF451</f>
        <v>0</v>
      </c>
      <c r="M480" s="209"/>
    </row>
    <row r="481" spans="12:13" x14ac:dyDescent="0.25">
      <c r="L481" s="209">
        <f>'Girls Input'!BF452</f>
        <v>0</v>
      </c>
      <c r="M481" s="209"/>
    </row>
    <row r="482" spans="12:13" x14ac:dyDescent="0.25">
      <c r="L482" s="209">
        <f>'Girls Input'!BF453</f>
        <v>0</v>
      </c>
      <c r="M482" s="209"/>
    </row>
    <row r="483" spans="12:13" x14ac:dyDescent="0.25">
      <c r="L483" s="209">
        <f>'Girls Input'!BF454</f>
        <v>0</v>
      </c>
      <c r="M483" s="209"/>
    </row>
    <row r="484" spans="12:13" x14ac:dyDescent="0.25">
      <c r="L484" s="209">
        <f>'Girls Input'!BF455</f>
        <v>0</v>
      </c>
      <c r="M484" s="209"/>
    </row>
    <row r="485" spans="12:13" x14ac:dyDescent="0.25">
      <c r="L485" s="209">
        <f>'Girls Input'!BF456</f>
        <v>0</v>
      </c>
      <c r="M485" s="209"/>
    </row>
    <row r="486" spans="12:13" x14ac:dyDescent="0.25">
      <c r="L486" s="209">
        <f>'Girls Input'!BF457</f>
        <v>0</v>
      </c>
      <c r="M486" s="209"/>
    </row>
    <row r="487" spans="12:13" x14ac:dyDescent="0.25">
      <c r="L487" s="209">
        <f>'Girls Input'!BF458</f>
        <v>0</v>
      </c>
      <c r="M487" s="209"/>
    </row>
    <row r="488" spans="12:13" x14ac:dyDescent="0.25">
      <c r="L488" s="209">
        <f>'Girls Input'!BF459</f>
        <v>0</v>
      </c>
      <c r="M488" s="209"/>
    </row>
    <row r="489" spans="12:13" x14ac:dyDescent="0.25">
      <c r="L489" s="209">
        <f>'Girls Input'!BF460</f>
        <v>0</v>
      </c>
      <c r="M489" s="209"/>
    </row>
    <row r="490" spans="12:13" x14ac:dyDescent="0.25">
      <c r="L490" s="209">
        <f>'Girls Input'!BF461</f>
        <v>0</v>
      </c>
      <c r="M490" s="209"/>
    </row>
    <row r="491" spans="12:13" x14ac:dyDescent="0.25">
      <c r="L491" s="209">
        <f>'Girls Input'!BF462</f>
        <v>0</v>
      </c>
      <c r="M491" s="209"/>
    </row>
    <row r="492" spans="12:13" x14ac:dyDescent="0.25">
      <c r="L492" s="209">
        <f>'Girls Input'!BF463</f>
        <v>0</v>
      </c>
      <c r="M492" s="209"/>
    </row>
    <row r="493" spans="12:13" x14ac:dyDescent="0.25">
      <c r="L493" s="209">
        <f>'Girls Input'!BF464</f>
        <v>0</v>
      </c>
      <c r="M493" s="209"/>
    </row>
    <row r="494" spans="12:13" x14ac:dyDescent="0.25">
      <c r="L494" s="209">
        <f>'Girls Input'!BF465</f>
        <v>0</v>
      </c>
      <c r="M494" s="209"/>
    </row>
    <row r="495" spans="12:13" x14ac:dyDescent="0.25">
      <c r="L495" s="209">
        <f>'Girls Input'!BF466</f>
        <v>0</v>
      </c>
      <c r="M495" s="209"/>
    </row>
    <row r="496" spans="12:13" x14ac:dyDescent="0.25">
      <c r="L496" s="209">
        <f>'Girls Input'!BF467</f>
        <v>0</v>
      </c>
      <c r="M496" s="209"/>
    </row>
    <row r="497" spans="12:13" x14ac:dyDescent="0.25">
      <c r="L497" s="209">
        <f>'Girls Input'!BF468</f>
        <v>0</v>
      </c>
      <c r="M497" s="209"/>
    </row>
    <row r="498" spans="12:13" x14ac:dyDescent="0.25">
      <c r="L498" s="209">
        <f>'Girls Input'!BF469</f>
        <v>0</v>
      </c>
      <c r="M498" s="209"/>
    </row>
    <row r="499" spans="12:13" x14ac:dyDescent="0.25">
      <c r="L499" s="209">
        <f>'Girls Input'!BF470</f>
        <v>0</v>
      </c>
      <c r="M499" s="209"/>
    </row>
    <row r="500" spans="12:13" x14ac:dyDescent="0.25">
      <c r="L500" s="209">
        <f>'Girls Input'!BF471</f>
        <v>0</v>
      </c>
      <c r="M500" s="209"/>
    </row>
    <row r="501" spans="12:13" x14ac:dyDescent="0.25">
      <c r="L501" s="209">
        <f>'Girls Input'!BF472</f>
        <v>0</v>
      </c>
      <c r="M501" s="209"/>
    </row>
    <row r="502" spans="12:13" x14ac:dyDescent="0.25">
      <c r="L502" s="209">
        <f>'Girls Input'!BF473</f>
        <v>0</v>
      </c>
      <c r="M502" s="209"/>
    </row>
    <row r="503" spans="12:13" x14ac:dyDescent="0.25">
      <c r="L503" s="209">
        <f>'Girls Input'!BF474</f>
        <v>0</v>
      </c>
      <c r="M503" s="209"/>
    </row>
    <row r="504" spans="12:13" x14ac:dyDescent="0.25">
      <c r="L504" s="209">
        <f>'Girls Input'!BF475</f>
        <v>0</v>
      </c>
      <c r="M504" s="209"/>
    </row>
    <row r="505" spans="12:13" x14ac:dyDescent="0.25">
      <c r="L505" s="209">
        <f>'Girls Input'!BF476</f>
        <v>0</v>
      </c>
      <c r="M505" s="209"/>
    </row>
    <row r="506" spans="12:13" x14ac:dyDescent="0.25">
      <c r="L506" s="209">
        <f>'Girls Input'!BF477</f>
        <v>0</v>
      </c>
      <c r="M506" s="209"/>
    </row>
    <row r="507" spans="12:13" x14ac:dyDescent="0.25">
      <c r="L507" s="209">
        <f>'Girls Input'!BF478</f>
        <v>0</v>
      </c>
      <c r="M507" s="209"/>
    </row>
    <row r="508" spans="12:13" x14ac:dyDescent="0.25">
      <c r="L508" s="209">
        <f>'Girls Input'!BF479</f>
        <v>0</v>
      </c>
      <c r="M508" s="209"/>
    </row>
    <row r="509" spans="12:13" x14ac:dyDescent="0.25">
      <c r="L509" s="209">
        <f>'Girls Input'!BF480</f>
        <v>0</v>
      </c>
      <c r="M509" s="209"/>
    </row>
    <row r="510" spans="12:13" x14ac:dyDescent="0.25">
      <c r="L510" s="209">
        <f>'Girls Input'!BF481</f>
        <v>0</v>
      </c>
      <c r="M510" s="209"/>
    </row>
    <row r="511" spans="12:13" x14ac:dyDescent="0.25">
      <c r="L511" s="209">
        <f>'Girls Input'!BF482</f>
        <v>0</v>
      </c>
      <c r="M511" s="209"/>
    </row>
    <row r="512" spans="12:13" x14ac:dyDescent="0.25">
      <c r="L512" s="209">
        <f>'Girls Input'!BF483</f>
        <v>0</v>
      </c>
      <c r="M512" s="209"/>
    </row>
    <row r="513" spans="12:13" x14ac:dyDescent="0.25">
      <c r="L513" s="209">
        <f>'Girls Input'!BF484</f>
        <v>0</v>
      </c>
      <c r="M513" s="209"/>
    </row>
    <row r="514" spans="12:13" x14ac:dyDescent="0.25">
      <c r="L514" s="209">
        <f>'Girls Input'!BF485</f>
        <v>0</v>
      </c>
      <c r="M514" s="209"/>
    </row>
    <row r="515" spans="12:13" x14ac:dyDescent="0.25">
      <c r="L515" s="209">
        <f>'Girls Input'!BF486</f>
        <v>0</v>
      </c>
      <c r="M515" s="209"/>
    </row>
    <row r="516" spans="12:13" x14ac:dyDescent="0.25">
      <c r="L516" s="209">
        <f>'Girls Input'!BF487</f>
        <v>0</v>
      </c>
      <c r="M516" s="209"/>
    </row>
    <row r="517" spans="12:13" x14ac:dyDescent="0.25">
      <c r="L517" s="209">
        <f>'Girls Input'!BF488</f>
        <v>0</v>
      </c>
      <c r="M517" s="209"/>
    </row>
    <row r="518" spans="12:13" x14ac:dyDescent="0.25">
      <c r="L518" s="209">
        <f>'Girls Input'!BF489</f>
        <v>0</v>
      </c>
      <c r="M518" s="209"/>
    </row>
    <row r="519" spans="12:13" x14ac:dyDescent="0.25">
      <c r="L519" s="209">
        <f>'Girls Input'!BF490</f>
        <v>0</v>
      </c>
      <c r="M519" s="209"/>
    </row>
    <row r="520" spans="12:13" x14ac:dyDescent="0.25">
      <c r="L520" s="209">
        <f>'Girls Input'!BF491</f>
        <v>0</v>
      </c>
      <c r="M520" s="209"/>
    </row>
    <row r="521" spans="12:13" x14ac:dyDescent="0.25">
      <c r="L521" s="209">
        <f>'Girls Input'!BF492</f>
        <v>0</v>
      </c>
      <c r="M521" s="209"/>
    </row>
    <row r="522" spans="12:13" x14ac:dyDescent="0.25">
      <c r="L522" s="209">
        <f>'Girls Input'!BF493</f>
        <v>0</v>
      </c>
      <c r="M522" s="209"/>
    </row>
    <row r="523" spans="12:13" x14ac:dyDescent="0.25">
      <c r="L523" s="209">
        <f>'Girls Input'!BF494</f>
        <v>0</v>
      </c>
      <c r="M523" s="209"/>
    </row>
    <row r="524" spans="12:13" x14ac:dyDescent="0.25">
      <c r="L524" s="209">
        <f>'Girls Input'!BF495</f>
        <v>0</v>
      </c>
      <c r="M524" s="209"/>
    </row>
    <row r="525" spans="12:13" x14ac:dyDescent="0.25">
      <c r="L525" s="209">
        <f>'Girls Input'!BF496</f>
        <v>0</v>
      </c>
      <c r="M525" s="209"/>
    </row>
    <row r="526" spans="12:13" x14ac:dyDescent="0.25">
      <c r="L526" s="209">
        <f>'Girls Input'!BF497</f>
        <v>0</v>
      </c>
      <c r="M526" s="209"/>
    </row>
    <row r="527" spans="12:13" x14ac:dyDescent="0.25">
      <c r="L527" s="209">
        <f>'Girls Input'!BF498</f>
        <v>0</v>
      </c>
      <c r="M527" s="209"/>
    </row>
    <row r="528" spans="12:13" x14ac:dyDescent="0.25">
      <c r="L528" s="209">
        <f>'Girls Input'!BF499</f>
        <v>0</v>
      </c>
      <c r="M528" s="209"/>
    </row>
    <row r="529" spans="12:13" x14ac:dyDescent="0.25">
      <c r="L529" s="209">
        <f>'Girls Input'!BF500</f>
        <v>0</v>
      </c>
      <c r="M529" s="209"/>
    </row>
    <row r="530" spans="12:13" x14ac:dyDescent="0.25">
      <c r="L530" s="209">
        <f>'Girls Input'!BF501</f>
        <v>0</v>
      </c>
      <c r="M530" s="209"/>
    </row>
    <row r="531" spans="12:13" x14ac:dyDescent="0.25">
      <c r="L531" s="209">
        <f>'Girls Input'!BF502</f>
        <v>0</v>
      </c>
      <c r="M531" s="209"/>
    </row>
    <row r="532" spans="12:13" x14ac:dyDescent="0.25">
      <c r="L532" s="209">
        <f>'Girls Input'!BF503</f>
        <v>0</v>
      </c>
      <c r="M532" s="209"/>
    </row>
    <row r="533" spans="12:13" x14ac:dyDescent="0.25">
      <c r="L533" s="209">
        <f>'Girls Input'!BF504</f>
        <v>0</v>
      </c>
      <c r="M533" s="209"/>
    </row>
    <row r="534" spans="12:13" x14ac:dyDescent="0.25">
      <c r="L534" s="209">
        <f>'Girls Input'!BF505</f>
        <v>0</v>
      </c>
      <c r="M534" s="209"/>
    </row>
    <row r="535" spans="12:13" x14ac:dyDescent="0.25">
      <c r="L535" s="209">
        <f>'Girls Input'!BF506</f>
        <v>0</v>
      </c>
      <c r="M535" s="209"/>
    </row>
    <row r="536" spans="12:13" x14ac:dyDescent="0.25">
      <c r="L536" s="209">
        <f>'Girls Input'!BF507</f>
        <v>0</v>
      </c>
      <c r="M536" s="209"/>
    </row>
    <row r="537" spans="12:13" x14ac:dyDescent="0.25">
      <c r="L537" s="209">
        <f>'Girls Input'!BF508</f>
        <v>0</v>
      </c>
      <c r="M537" s="209"/>
    </row>
    <row r="538" spans="12:13" x14ac:dyDescent="0.25">
      <c r="L538" s="209">
        <f>'Girls Input'!BF509</f>
        <v>0</v>
      </c>
      <c r="M538" s="209"/>
    </row>
    <row r="539" spans="12:13" x14ac:dyDescent="0.25">
      <c r="L539" s="209">
        <f>'Girls Input'!BF510</f>
        <v>0</v>
      </c>
      <c r="M539" s="209"/>
    </row>
    <row r="540" spans="12:13" x14ac:dyDescent="0.25">
      <c r="L540" s="209">
        <f>'Girls Input'!BF511</f>
        <v>0</v>
      </c>
      <c r="M540" s="209"/>
    </row>
    <row r="541" spans="12:13" x14ac:dyDescent="0.25">
      <c r="L541" s="209">
        <f>'Girls Input'!BF512</f>
        <v>0</v>
      </c>
      <c r="M541" s="209"/>
    </row>
    <row r="542" spans="12:13" x14ac:dyDescent="0.25">
      <c r="L542" s="209">
        <f>'Girls Input'!BF513</f>
        <v>0</v>
      </c>
      <c r="M542" s="209"/>
    </row>
    <row r="543" spans="12:13" x14ac:dyDescent="0.25">
      <c r="L543" s="209">
        <f>'Girls Input'!BF514</f>
        <v>0</v>
      </c>
      <c r="M543" s="209"/>
    </row>
    <row r="544" spans="12:13" x14ac:dyDescent="0.25">
      <c r="L544" s="209">
        <f>'Girls Input'!BF515</f>
        <v>0</v>
      </c>
      <c r="M544" s="209"/>
    </row>
    <row r="545" spans="12:13" x14ac:dyDescent="0.25">
      <c r="L545" s="209">
        <f>'Girls Input'!BF516</f>
        <v>0</v>
      </c>
      <c r="M545" s="209"/>
    </row>
    <row r="546" spans="12:13" x14ac:dyDescent="0.25">
      <c r="L546" s="209">
        <f>'Girls Input'!BF517</f>
        <v>0</v>
      </c>
      <c r="M546" s="209"/>
    </row>
    <row r="547" spans="12:13" x14ac:dyDescent="0.25">
      <c r="L547" s="209">
        <f>'Girls Input'!BF518</f>
        <v>0</v>
      </c>
      <c r="M547" s="209"/>
    </row>
    <row r="548" spans="12:13" x14ac:dyDescent="0.25">
      <c r="L548" s="209">
        <f>'Girls Input'!BF519</f>
        <v>0</v>
      </c>
      <c r="M548" s="209"/>
    </row>
    <row r="549" spans="12:13" x14ac:dyDescent="0.25">
      <c r="L549" s="17"/>
      <c r="M549" s="17"/>
    </row>
    <row r="550" spans="12:13" x14ac:dyDescent="0.25">
      <c r="L550" s="17"/>
      <c r="M550" s="17"/>
    </row>
    <row r="551" spans="12:13" x14ac:dyDescent="0.25">
      <c r="L551" s="17"/>
      <c r="M551" s="17"/>
    </row>
    <row r="552" spans="12:13" x14ac:dyDescent="0.25">
      <c r="L552" s="17"/>
      <c r="M552" s="17"/>
    </row>
    <row r="553" spans="12:13" x14ac:dyDescent="0.25">
      <c r="L553" s="17"/>
      <c r="M553" s="17"/>
    </row>
    <row r="554" spans="12:13" x14ac:dyDescent="0.25">
      <c r="L554" s="17"/>
      <c r="M554" s="17"/>
    </row>
    <row r="555" spans="12:13" x14ac:dyDescent="0.25">
      <c r="L555" s="17"/>
      <c r="M555" s="17"/>
    </row>
    <row r="556" spans="12:13" x14ac:dyDescent="0.25">
      <c r="L556" s="17"/>
      <c r="M556" s="17"/>
    </row>
    <row r="557" spans="12:13" x14ac:dyDescent="0.25">
      <c r="L557" s="17"/>
      <c r="M557" s="17"/>
    </row>
    <row r="558" spans="12:13" x14ac:dyDescent="0.25">
      <c r="L558" s="17"/>
      <c r="M558" s="17"/>
    </row>
    <row r="559" spans="12:13" x14ac:dyDescent="0.25">
      <c r="L559" s="17"/>
      <c r="M559" s="17"/>
    </row>
  </sheetData>
  <mergeCells count="12">
    <mergeCell ref="C40:E40"/>
    <mergeCell ref="G40:J40"/>
    <mergeCell ref="L40:O40"/>
    <mergeCell ref="C41:E41"/>
    <mergeCell ref="G41:J41"/>
    <mergeCell ref="L41:O41"/>
    <mergeCell ref="C7:E7"/>
    <mergeCell ref="G7:J7"/>
    <mergeCell ref="L7:O7"/>
    <mergeCell ref="C8:E8"/>
    <mergeCell ref="G8:J8"/>
    <mergeCell ref="L8:O8"/>
  </mergeCells>
  <phoneticPr fontId="0" type="noConversion"/>
  <pageMargins left="0.74791666666666667" right="0.60972222222222228" top="0.65" bottom="0.67986111111111114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9"/>
  <sheetViews>
    <sheetView zoomScale="90" zoomScaleNormal="85" workbookViewId="0">
      <selection activeCell="G58" sqref="G58"/>
    </sheetView>
  </sheetViews>
  <sheetFormatPr defaultRowHeight="13.2" x14ac:dyDescent="0.25"/>
  <cols>
    <col min="2" max="2" width="4.6640625" customWidth="1"/>
    <col min="3" max="3" width="17.5546875" customWidth="1"/>
    <col min="4" max="5" width="6.6640625" customWidth="1"/>
    <col min="6" max="6" width="4.6640625" customWidth="1"/>
    <col min="7" max="7" width="17.5546875" customWidth="1"/>
    <col min="8" max="8" width="7" customWidth="1"/>
    <col min="9" max="10" width="6.6640625" customWidth="1"/>
    <col min="11" max="11" width="4.6640625" customWidth="1"/>
    <col min="12" max="12" width="17.5546875" customWidth="1"/>
    <col min="13" max="13" width="7.109375" customWidth="1"/>
    <col min="14" max="15" width="6.6640625" customWidth="1"/>
  </cols>
  <sheetData>
    <row r="2" spans="2:15" ht="17.399999999999999" x14ac:dyDescent="0.3">
      <c r="B2" s="183"/>
      <c r="C2" s="184">
        <f>'Event Details'!E7</f>
        <v>2014</v>
      </c>
      <c r="D2" s="185"/>
      <c r="E2" s="185"/>
      <c r="F2" s="185"/>
      <c r="G2" s="186" t="str">
        <f>'Event Details'!E5</f>
        <v>Heart of England League</v>
      </c>
      <c r="H2" s="186"/>
      <c r="I2" s="185"/>
      <c r="J2" s="185"/>
      <c r="K2" s="185"/>
      <c r="L2" s="185" t="str">
        <f>"Division "&amp;'Event Details'!E9</f>
        <v>Division 1</v>
      </c>
      <c r="M2" s="185"/>
      <c r="N2" s="185"/>
      <c r="O2" s="187"/>
    </row>
    <row r="3" spans="2:15" x14ac:dyDescent="0.2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7.399999999999999" x14ac:dyDescent="0.3">
      <c r="C4" s="188" t="s">
        <v>103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</row>
    <row r="5" spans="2:15" ht="13.5" customHeight="1" x14ac:dyDescent="0.3">
      <c r="C5" s="188"/>
      <c r="D5" s="75"/>
      <c r="E5" s="75"/>
      <c r="F5" s="75"/>
      <c r="G5" s="75"/>
      <c r="H5" s="75"/>
      <c r="I5" s="75"/>
      <c r="J5" s="189"/>
      <c r="K5" s="151"/>
      <c r="L5" s="190"/>
      <c r="M5" s="190"/>
      <c r="N5" s="75"/>
      <c r="O5" s="75"/>
    </row>
    <row r="6" spans="2:15" ht="13.8" x14ac:dyDescent="0.25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</row>
    <row r="7" spans="2:15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52" t="str">
        <f>'Event Details'!$C$16</f>
        <v>5th Jul 2014</v>
      </c>
      <c r="M7" s="552"/>
      <c r="N7" s="552"/>
      <c r="O7" s="552"/>
    </row>
    <row r="8" spans="2:15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59" t="str">
        <f>'Event Details'!$G$16</f>
        <v>Banbury</v>
      </c>
      <c r="M8" s="559"/>
      <c r="N8" s="559"/>
      <c r="O8" s="559"/>
    </row>
    <row r="9" spans="2:15" ht="13.8" thickBot="1" x14ac:dyDescent="0.3">
      <c r="B9" s="193"/>
      <c r="C9" s="87" t="s">
        <v>19</v>
      </c>
      <c r="D9" s="88" t="s">
        <v>88</v>
      </c>
      <c r="E9" s="90" t="s">
        <v>70</v>
      </c>
      <c r="F9" s="75"/>
      <c r="G9" s="87" t="s">
        <v>19</v>
      </c>
      <c r="H9" s="88"/>
      <c r="I9" s="88" t="s">
        <v>88</v>
      </c>
      <c r="J9" s="90" t="s">
        <v>70</v>
      </c>
      <c r="K9" s="75"/>
      <c r="L9" s="87" t="s">
        <v>19</v>
      </c>
      <c r="M9" s="88"/>
      <c r="N9" s="88" t="s">
        <v>88</v>
      </c>
      <c r="O9" s="90" t="s">
        <v>70</v>
      </c>
    </row>
    <row r="10" spans="2:15" x14ac:dyDescent="0.25">
      <c r="B10" s="194">
        <f>IF(LEN(C10)&gt;0,1,"")</f>
        <v>1</v>
      </c>
      <c r="C10" s="195" t="str">
        <f>IF('Boys Input'!L63=0,"",'Boys Input'!L63)</f>
        <v>Amber Valley</v>
      </c>
      <c r="D10" s="210">
        <f>IF(C10="","",'Boys Input'!M63)</f>
        <v>128</v>
      </c>
      <c r="E10" s="211">
        <f>IF(D10="","",'Boys Input'!N63)</f>
        <v>8</v>
      </c>
      <c r="F10" s="67"/>
      <c r="G10" s="283" t="str">
        <f>IF('Boys Input'!O63=0,"",'Boys Input'!O63)</f>
        <v>Amber Valley</v>
      </c>
      <c r="H10" s="377"/>
      <c r="I10" s="296">
        <f>IF(G10="","",'Boys Input'!P63)</f>
        <v>129</v>
      </c>
      <c r="J10" s="297">
        <f>IF(I10="","",'Boys Input'!Q63)</f>
        <v>8</v>
      </c>
      <c r="K10" s="67"/>
      <c r="L10" s="195" t="str">
        <f>IF('Boys Input'!R63=0,"",'Boys Input'!R63)</f>
        <v>Amber Valley</v>
      </c>
      <c r="M10" s="196"/>
      <c r="N10" s="210">
        <f>IF(L10="","",'Boys Input'!S63)</f>
        <v>121</v>
      </c>
      <c r="O10" s="211">
        <f>IF(N10="","",'Boys Input'!T63)</f>
        <v>8</v>
      </c>
    </row>
    <row r="11" spans="2:15" x14ac:dyDescent="0.25">
      <c r="B11" s="198">
        <f>IF(LEN(C11)&gt;0,2," ")</f>
        <v>2</v>
      </c>
      <c r="C11" s="199" t="str">
        <f>IF('Boys Input'!L64=0,"",'Boys Input'!L64)</f>
        <v>Rugby &amp; N'hampton</v>
      </c>
      <c r="D11" s="134">
        <f>IF(C11="","",'Boys Input'!M64)</f>
        <v>106</v>
      </c>
      <c r="E11" s="212">
        <f>IF(D11="","",'Boys Input'!N64)</f>
        <v>7</v>
      </c>
      <c r="F11" s="67"/>
      <c r="G11" s="199" t="str">
        <f>IF('Boys Input'!O64=0,"",'Boys Input'!O64)</f>
        <v>Solihull</v>
      </c>
      <c r="H11" s="200"/>
      <c r="I11" s="134">
        <f>IF(G11="","",'Boys Input'!P64)</f>
        <v>117</v>
      </c>
      <c r="J11" s="212">
        <f>IF(I11="","",'Boys Input'!Q64)</f>
        <v>7</v>
      </c>
      <c r="K11" s="67"/>
      <c r="L11" s="199" t="str">
        <f>IF('Boys Input'!R64=0,"",'Boys Input'!R64)</f>
        <v>Stratford</v>
      </c>
      <c r="M11" s="200"/>
      <c r="N11" s="134">
        <f>IF(L11="","",'Boys Input'!S64)</f>
        <v>106</v>
      </c>
      <c r="O11" s="212">
        <f>IF(N11="","",'Boys Input'!T64)</f>
        <v>7</v>
      </c>
    </row>
    <row r="12" spans="2:15" x14ac:dyDescent="0.25">
      <c r="B12" s="198">
        <f>IF(LEN(C12)&gt;0,3," ")</f>
        <v>3</v>
      </c>
      <c r="C12" s="199" t="str">
        <f>IF('Boys Input'!L65=0,"",'Boys Input'!L65)</f>
        <v>Solihull</v>
      </c>
      <c r="D12" s="134">
        <f>IF(C12="","",'Boys Input'!M65)</f>
        <v>100</v>
      </c>
      <c r="E12" s="212">
        <f>IF(D12="","",'Boys Input'!N65)</f>
        <v>5.5</v>
      </c>
      <c r="F12" s="67"/>
      <c r="G12" s="199" t="str">
        <f>IF('Boys Input'!O65=0,"",'Boys Input'!O65)</f>
        <v>Rugby &amp; N'hampton</v>
      </c>
      <c r="H12" s="200"/>
      <c r="I12" s="134">
        <f>IF(G12="","",'Boys Input'!P65)</f>
        <v>108</v>
      </c>
      <c r="J12" s="212">
        <f>IF(I12="","",'Boys Input'!Q65)</f>
        <v>6</v>
      </c>
      <c r="K12" s="67"/>
      <c r="L12" s="199" t="str">
        <f>IF('Boys Input'!R65=0,"",'Boys Input'!R65)</f>
        <v>Banbury</v>
      </c>
      <c r="M12" s="200"/>
      <c r="N12" s="134">
        <f>IF(L12="","",'Boys Input'!S65)</f>
        <v>103</v>
      </c>
      <c r="O12" s="212">
        <f>IF(N12="","",'Boys Input'!T65)</f>
        <v>6</v>
      </c>
    </row>
    <row r="13" spans="2:15" x14ac:dyDescent="0.25">
      <c r="B13" s="198">
        <f>IF(LEN(C13)&gt;0,4," ")</f>
        <v>4</v>
      </c>
      <c r="C13" s="199" t="str">
        <f>IF('Boys Input'!L66=0,"",'Boys Input'!L66)</f>
        <v>Stratford</v>
      </c>
      <c r="D13" s="134">
        <f>IF(C13="","",'Boys Input'!M66)</f>
        <v>100</v>
      </c>
      <c r="E13" s="212">
        <f>IF(D13="","",'Boys Input'!N66)</f>
        <v>5.5</v>
      </c>
      <c r="F13" s="67"/>
      <c r="G13" s="199" t="str">
        <f>IF('Boys Input'!O66=0,"",'Boys Input'!O66)</f>
        <v>Coventry Godiva</v>
      </c>
      <c r="H13" s="200"/>
      <c r="I13" s="134">
        <f>IF(G13="","",'Boys Input'!P66)</f>
        <v>89</v>
      </c>
      <c r="J13" s="212">
        <f>IF(I13="","",'Boys Input'!Q66)</f>
        <v>5</v>
      </c>
      <c r="K13" s="67"/>
      <c r="L13" s="199" t="str">
        <f>IF('Boys Input'!R66=0,"",'Boys Input'!R66)</f>
        <v>Coventry Godiva</v>
      </c>
      <c r="M13" s="200"/>
      <c r="N13" s="134">
        <f>IF(L13="","",'Boys Input'!S66)</f>
        <v>82</v>
      </c>
      <c r="O13" s="212">
        <f>IF(N13="","",'Boys Input'!T66)</f>
        <v>5</v>
      </c>
    </row>
    <row r="14" spans="2:15" x14ac:dyDescent="0.25">
      <c r="B14" s="198">
        <f>IF(LEN(C14)&gt;0,5," ")</f>
        <v>5</v>
      </c>
      <c r="C14" s="199" t="str">
        <f>IF('Boys Input'!L67=0,"",'Boys Input'!L67)</f>
        <v>Leicester</v>
      </c>
      <c r="D14" s="134">
        <f>IF(C14="","",'Boys Input'!M67)</f>
        <v>94.5</v>
      </c>
      <c r="E14" s="212">
        <f>IF(D14="","",'Boys Input'!N67)</f>
        <v>4</v>
      </c>
      <c r="F14" s="67"/>
      <c r="G14" s="199" t="str">
        <f>IF('Boys Input'!O67=0,"",'Boys Input'!O67)</f>
        <v>Stratford</v>
      </c>
      <c r="H14" s="200"/>
      <c r="I14" s="134">
        <f>IF(G14="","",'Boys Input'!P67)</f>
        <v>86</v>
      </c>
      <c r="J14" s="212">
        <f>IF(I14="","",'Boys Input'!Q67)</f>
        <v>4</v>
      </c>
      <c r="K14" s="67"/>
      <c r="L14" s="199" t="str">
        <f>IF('Boys Input'!R67=0,"",'Boys Input'!R67)</f>
        <v>Solihull</v>
      </c>
      <c r="M14" s="200"/>
      <c r="N14" s="134">
        <f>IF(L14="","",'Boys Input'!S67)</f>
        <v>78</v>
      </c>
      <c r="O14" s="212">
        <f>IF(N14="","",'Boys Input'!T67)</f>
        <v>4</v>
      </c>
    </row>
    <row r="15" spans="2:15" x14ac:dyDescent="0.25">
      <c r="B15" s="198">
        <f>IF(LEN(C15)&gt;0,6," ")</f>
        <v>6</v>
      </c>
      <c r="C15" s="199" t="str">
        <f>IF('Boys Input'!L68=0,"",'Boys Input'!L68)</f>
        <v>Coventry Godiva</v>
      </c>
      <c r="D15" s="134">
        <f>IF(C15="","",'Boys Input'!M68)</f>
        <v>71.5</v>
      </c>
      <c r="E15" s="212">
        <f>IF(D15="","",'Boys Input'!N68)</f>
        <v>3</v>
      </c>
      <c r="F15" s="67"/>
      <c r="G15" s="199" t="str">
        <f>IF('Boys Input'!O68=0,"",'Boys Input'!O68)</f>
        <v>Leicester</v>
      </c>
      <c r="H15" s="200"/>
      <c r="I15" s="134">
        <f>IF(G15="","",'Boys Input'!P68)</f>
        <v>58</v>
      </c>
      <c r="J15" s="212">
        <f>IF(I15="","",'Boys Input'!Q68)</f>
        <v>3</v>
      </c>
      <c r="K15" s="67"/>
      <c r="L15" s="199" t="str">
        <f>IF('Boys Input'!R68=0,"",'Boys Input'!R68)</f>
        <v>Rugby &amp; N'hampton</v>
      </c>
      <c r="M15" s="200"/>
      <c r="N15" s="134">
        <f>IF(L15="","",'Boys Input'!S68)</f>
        <v>55</v>
      </c>
      <c r="O15" s="212">
        <f>IF(N15="","",'Boys Input'!T68)</f>
        <v>3</v>
      </c>
    </row>
    <row r="16" spans="2:15" x14ac:dyDescent="0.25">
      <c r="B16" s="198">
        <f>IF(LEN(C16)&gt;0,7," ")</f>
        <v>7</v>
      </c>
      <c r="C16" s="199" t="str">
        <f>IF('Boys Input'!L69=0,"",'Boys Input'!L69)</f>
        <v>Banbury</v>
      </c>
      <c r="D16" s="134">
        <f>IF(C16="","",'Boys Input'!M69)</f>
        <v>69</v>
      </c>
      <c r="E16" s="212">
        <f>IF(D16="","",'Boys Input'!N69)</f>
        <v>2</v>
      </c>
      <c r="F16" s="67"/>
      <c r="G16" s="199" t="str">
        <f>IF('Boys Input'!O69=0,"",'Boys Input'!O69)</f>
        <v>Banbury</v>
      </c>
      <c r="H16" s="200"/>
      <c r="I16" s="134">
        <f>IF(G16="","",'Boys Input'!P69)</f>
        <v>37</v>
      </c>
      <c r="J16" s="212">
        <f>IF(I16="","",'Boys Input'!Q69)</f>
        <v>2</v>
      </c>
      <c r="K16" s="67"/>
      <c r="L16" s="199" t="str">
        <f>IF('Boys Input'!R69=0,"",'Boys Input'!R69)</f>
        <v>Leicester</v>
      </c>
      <c r="M16" s="200"/>
      <c r="N16" s="134">
        <f>IF(L16="","",'Boys Input'!S69)</f>
        <v>39</v>
      </c>
      <c r="O16" s="212">
        <f>IF(N16="","",'Boys Input'!T69)</f>
        <v>2</v>
      </c>
    </row>
    <row r="17" spans="2:15" x14ac:dyDescent="0.25">
      <c r="B17" s="198">
        <f>IF(LEN(C17)&gt;0,8," ")</f>
        <v>8</v>
      </c>
      <c r="C17" s="199" t="str">
        <f>IF('Boys Input'!L70=0,"",'Boys Input'!L70)</f>
        <v>Kettering</v>
      </c>
      <c r="D17" s="134">
        <f>IF(C17="","",'Boys Input'!M70)</f>
        <v>13</v>
      </c>
      <c r="E17" s="212">
        <f>IF(D17="","",'Boys Input'!N70)</f>
        <v>1</v>
      </c>
      <c r="F17" s="67"/>
      <c r="G17" s="199" t="str">
        <f>IF('Boys Input'!O70=0,"",'Boys Input'!O70)</f>
        <v>Kettering</v>
      </c>
      <c r="H17" s="200"/>
      <c r="I17" s="134">
        <f>IF(G17="","",'Boys Input'!P70)</f>
        <v>36</v>
      </c>
      <c r="J17" s="212">
        <f>IF(I17="","",'Boys Input'!Q70)</f>
        <v>1</v>
      </c>
      <c r="K17" s="67"/>
      <c r="L17" s="199" t="str">
        <f>IF('Boys Input'!R70=0,"",'Boys Input'!R70)</f>
        <v>Kettering</v>
      </c>
      <c r="M17" s="200"/>
      <c r="N17" s="134">
        <f>IF(L17="","",'Boys Input'!S70)</f>
        <v>29</v>
      </c>
      <c r="O17" s="212">
        <f>IF(N17="","",'Boys Input'!T70)</f>
        <v>1</v>
      </c>
    </row>
    <row r="18" spans="2:15" x14ac:dyDescent="0.25">
      <c r="B18" s="202"/>
      <c r="C18" s="203"/>
      <c r="D18" s="213"/>
      <c r="E18" s="214"/>
      <c r="F18" s="67"/>
      <c r="G18" s="203"/>
      <c r="H18" s="204"/>
      <c r="I18" s="213"/>
      <c r="J18" s="214"/>
      <c r="K18" s="67"/>
      <c r="L18" s="203"/>
      <c r="M18" s="204"/>
      <c r="N18" s="213"/>
      <c r="O18" s="214"/>
    </row>
    <row r="19" spans="2:15" x14ac:dyDescent="0.25">
      <c r="C19" s="75"/>
      <c r="D19" s="70">
        <f>SUM(D10:D18)</f>
        <v>682</v>
      </c>
      <c r="E19" s="70">
        <f>SUM(E10:E18)</f>
        <v>36</v>
      </c>
      <c r="F19" s="75"/>
      <c r="G19" s="75"/>
      <c r="H19" s="75"/>
      <c r="I19" s="70">
        <f>SUM(I10:I18)</f>
        <v>660</v>
      </c>
      <c r="J19" s="70">
        <f>SUM(J10:J18)</f>
        <v>36</v>
      </c>
      <c r="K19" s="75"/>
      <c r="L19" s="75"/>
      <c r="M19" s="75"/>
      <c r="N19" s="70">
        <f>SUM(N10:N18)</f>
        <v>613</v>
      </c>
      <c r="O19" s="70">
        <f>SUM(O10:O18)</f>
        <v>36</v>
      </c>
    </row>
    <row r="20" spans="2:15" x14ac:dyDescent="0.25">
      <c r="C20" s="75"/>
      <c r="D20" s="148"/>
      <c r="E20" s="148"/>
      <c r="F20" s="75"/>
      <c r="G20" s="75"/>
      <c r="H20" s="75"/>
      <c r="I20" s="148"/>
      <c r="J20" s="148"/>
      <c r="K20" s="75"/>
      <c r="L20" s="75"/>
      <c r="M20" s="75"/>
      <c r="N20" s="148"/>
      <c r="O20" s="148"/>
    </row>
    <row r="21" spans="2:15" x14ac:dyDescent="0.25">
      <c r="C21" s="75"/>
      <c r="D21" s="148"/>
      <c r="E21" s="148"/>
      <c r="F21" s="75"/>
      <c r="G21" s="75"/>
      <c r="H21" s="75"/>
      <c r="I21" s="148"/>
      <c r="J21" s="148"/>
      <c r="K21" s="75"/>
      <c r="L21" s="75"/>
      <c r="M21" s="75"/>
      <c r="N21" s="148"/>
      <c r="O21" s="148"/>
    </row>
    <row r="22" spans="2:15" x14ac:dyDescent="0.25">
      <c r="C22" s="75"/>
      <c r="D22" s="148"/>
      <c r="E22" s="148"/>
      <c r="F22" s="192"/>
      <c r="G22" s="295" t="s">
        <v>85</v>
      </c>
      <c r="H22" s="279"/>
      <c r="I22" s="82"/>
      <c r="J22" s="83"/>
      <c r="K22" s="75"/>
      <c r="L22" s="295" t="s">
        <v>86</v>
      </c>
      <c r="M22" s="279"/>
      <c r="N22" s="82"/>
      <c r="O22" s="83"/>
    </row>
    <row r="23" spans="2:15" x14ac:dyDescent="0.25">
      <c r="C23" s="75"/>
      <c r="D23" s="148"/>
      <c r="E23" s="148"/>
      <c r="F23" s="85" t="s">
        <v>101</v>
      </c>
      <c r="G23" s="207"/>
      <c r="H23" s="278"/>
      <c r="I23" s="88"/>
      <c r="J23" s="90"/>
      <c r="K23" s="75"/>
      <c r="L23" s="207"/>
      <c r="M23" s="278"/>
      <c r="N23" s="88"/>
      <c r="O23" s="90"/>
    </row>
    <row r="24" spans="2:15" ht="13.8" thickBot="1" x14ac:dyDescent="0.3">
      <c r="C24" s="75"/>
      <c r="D24" s="148"/>
      <c r="E24" s="148"/>
      <c r="F24" s="193"/>
      <c r="G24" s="87" t="s">
        <v>19</v>
      </c>
      <c r="H24" s="88" t="s">
        <v>88</v>
      </c>
      <c r="I24" s="88" t="s">
        <v>89</v>
      </c>
      <c r="J24" s="90" t="s">
        <v>70</v>
      </c>
      <c r="K24" s="75"/>
      <c r="L24" s="87" t="s">
        <v>19</v>
      </c>
      <c r="M24" s="88" t="s">
        <v>88</v>
      </c>
      <c r="N24" s="88" t="s">
        <v>89</v>
      </c>
      <c r="O24" s="90" t="s">
        <v>70</v>
      </c>
    </row>
    <row r="25" spans="2:15" x14ac:dyDescent="0.25">
      <c r="C25" s="75"/>
      <c r="D25" s="148"/>
      <c r="E25" s="148"/>
      <c r="F25" s="410">
        <f>B10</f>
        <v>1</v>
      </c>
      <c r="G25" s="283" t="str">
        <f>IF(LEN($G10)&gt;0,VLOOKUP($F25,'Boys Input'!$AA$63:$AE$70,2,FALSE),"")</f>
        <v>Amber Valley</v>
      </c>
      <c r="H25" s="296">
        <f>IF(LEN($G10)&gt;0,VLOOKUP($F25,'Boys Input'!$AA$63:$AE$70,4,FALSE),"")</f>
        <v>257</v>
      </c>
      <c r="I25" s="296">
        <f>IF(LEN($G10)&gt;0,VLOOKUP($F25,'Boys Input'!$AA$63:$AE$70,3,FALSE),"")</f>
        <v>16</v>
      </c>
      <c r="J25" s="297">
        <f>IF(LEN($G10)&gt;0,VLOOKUP($F25,'Boys Input'!$AA$63:$AE$70,5,FALSE),"")</f>
        <v>8</v>
      </c>
      <c r="K25" s="67"/>
      <c r="L25" s="283" t="str">
        <f>IF(LEN($L10)&gt;0,VLOOKUP($F25,'Boys Input'!$AT$63:$AX$70,2,FALSE),"")</f>
        <v>Amber Valley</v>
      </c>
      <c r="M25" s="284">
        <f>IF(LEN($L10)&gt;0,VLOOKUP($F25,'Boys Input'!$AT$63:$AX$70,4,FALSE),"")</f>
        <v>378</v>
      </c>
      <c r="N25" s="296">
        <f>IF(LEN($L10)&gt;0,VLOOKUP($F25,'Boys Input'!$AT$63:$AX$70,3,FALSE),"")</f>
        <v>24</v>
      </c>
      <c r="O25" s="297">
        <f>IF(LEN($L10)&gt;0,VLOOKUP($F25,'Boys Input'!$AT$63:$AX$70,5,FALSE),"")</f>
        <v>8</v>
      </c>
    </row>
    <row r="26" spans="2:15" x14ac:dyDescent="0.25">
      <c r="C26" s="75"/>
      <c r="D26" s="148"/>
      <c r="E26" s="148"/>
      <c r="F26" s="411">
        <f>B11</f>
        <v>2</v>
      </c>
      <c r="G26" s="286" t="str">
        <f>IF(LEN($G11)&gt;0,VLOOKUP($F26,'Boys Input'!$AA$63:$AE$70,2,FALSE),"")</f>
        <v>Rugby &amp; N'hampton</v>
      </c>
      <c r="H26" s="200">
        <f>IF(LEN($G11)&gt;0,VLOOKUP($F26,'Boys Input'!$AA$63:$AE$70,4,FALSE),"")</f>
        <v>214</v>
      </c>
      <c r="I26" s="134">
        <f>IF(LEN($G11)&gt;0,VLOOKUP($F26,'Boys Input'!$AA$63:$AE$70,3,FALSE),"")</f>
        <v>13</v>
      </c>
      <c r="J26" s="298">
        <f>IF(LEN($G11)&gt;0,VLOOKUP($F26,'Boys Input'!$AA$63:$AE$70,5,FALSE),"")</f>
        <v>7</v>
      </c>
      <c r="K26" s="67"/>
      <c r="L26" s="286" t="str">
        <f>IF(LEN($L11)&gt;0,VLOOKUP($F26,'Boys Input'!$AT$63:$AX$70,2,FALSE),"")</f>
        <v>Solihull</v>
      </c>
      <c r="M26" s="200">
        <f>IF(LEN($L11)&gt;0,VLOOKUP($F26,'Boys Input'!$AT$63:$AX$70,4,FALSE),"")</f>
        <v>295</v>
      </c>
      <c r="N26" s="134">
        <f>IF(LEN($L11)&gt;0,VLOOKUP($F26,'Boys Input'!$AT$63:$AX$70,3,FALSE),"")</f>
        <v>16.5</v>
      </c>
      <c r="O26" s="298">
        <f>IF(LEN($L11)&gt;0,VLOOKUP($F26,'Boys Input'!$AT$63:$AX$70,5,FALSE),"")</f>
        <v>6.5</v>
      </c>
    </row>
    <row r="27" spans="2:15" x14ac:dyDescent="0.25">
      <c r="C27" s="75"/>
      <c r="D27" s="148"/>
      <c r="E27" s="148"/>
      <c r="F27" s="411">
        <f t="shared" ref="F27:F32" si="0">B12</f>
        <v>3</v>
      </c>
      <c r="G27" s="286" t="str">
        <f>IF(LEN($G12)&gt;0,VLOOKUP($F27,'Boys Input'!$AA$63:$AE$70,2,FALSE),"")</f>
        <v>Solihull</v>
      </c>
      <c r="H27" s="200">
        <f>IF(LEN($G12)&gt;0,VLOOKUP($F27,'Boys Input'!$AA$63:$AE$70,4,FALSE),"")</f>
        <v>217</v>
      </c>
      <c r="I27" s="134">
        <f>IF(LEN($G12)&gt;0,VLOOKUP($F27,'Boys Input'!$AA$63:$AE$70,3,FALSE),"")</f>
        <v>12.5</v>
      </c>
      <c r="J27" s="298">
        <f>IF(LEN($G12)&gt;0,VLOOKUP($F27,'Boys Input'!$AA$63:$AE$70,5,FALSE),"")</f>
        <v>6</v>
      </c>
      <c r="K27" s="67"/>
      <c r="L27" s="286" t="str">
        <f>IF(LEN($L12)&gt;0,VLOOKUP($F27,'Boys Input'!$AT$63:$AX$70,2,FALSE),"")</f>
        <v>Stratford</v>
      </c>
      <c r="M27" s="200">
        <f>IF(LEN($L12)&gt;0,VLOOKUP($F27,'Boys Input'!$AT$63:$AX$70,4,FALSE),"")</f>
        <v>292</v>
      </c>
      <c r="N27" s="134">
        <f>IF(LEN($L12)&gt;0,VLOOKUP($F27,'Boys Input'!$AT$63:$AX$70,3,FALSE),"")</f>
        <v>16.5</v>
      </c>
      <c r="O27" s="298">
        <f>IF(LEN($L12)&gt;0,VLOOKUP($F27,'Boys Input'!$AT$63:$AX$70,5,FALSE),"")</f>
        <v>6.5</v>
      </c>
    </row>
    <row r="28" spans="2:15" x14ac:dyDescent="0.25">
      <c r="C28" s="75"/>
      <c r="D28" s="148"/>
      <c r="E28" s="148"/>
      <c r="F28" s="411">
        <f t="shared" si="0"/>
        <v>4</v>
      </c>
      <c r="G28" s="286" t="str">
        <f>IF(LEN($G13)&gt;0,VLOOKUP($F28,'Boys Input'!$AA$63:$AE$70,2,FALSE),"")</f>
        <v>Stratford</v>
      </c>
      <c r="H28" s="200">
        <f>IF(LEN($G13)&gt;0,VLOOKUP($F28,'Boys Input'!$AA$63:$AE$70,4,FALSE),"")</f>
        <v>186</v>
      </c>
      <c r="I28" s="134">
        <f>IF(LEN($G13)&gt;0,VLOOKUP($F28,'Boys Input'!$AA$63:$AE$70,3,FALSE),"")</f>
        <v>9.5</v>
      </c>
      <c r="J28" s="298">
        <f>IF(LEN($G13)&gt;0,VLOOKUP($F28,'Boys Input'!$AA$63:$AE$70,5,FALSE),"")</f>
        <v>5</v>
      </c>
      <c r="K28" s="67"/>
      <c r="L28" s="286" t="str">
        <f>IF(LEN($L13)&gt;0,VLOOKUP($F28,'Boys Input'!$AT$63:$AX$70,2,FALSE),"")</f>
        <v>Rugby &amp; N'hampton</v>
      </c>
      <c r="M28" s="200">
        <f>IF(LEN($L13)&gt;0,VLOOKUP($F28,'Boys Input'!$AT$63:$AX$70,4,FALSE),"")</f>
        <v>269</v>
      </c>
      <c r="N28" s="134">
        <f>IF(LEN($L13)&gt;0,VLOOKUP($F28,'Boys Input'!$AT$63:$AX$70,3,FALSE),"")</f>
        <v>16</v>
      </c>
      <c r="O28" s="298">
        <f>IF(LEN($L13)&gt;0,VLOOKUP($F28,'Boys Input'!$AT$63:$AX$70,5,FALSE),"")</f>
        <v>5</v>
      </c>
    </row>
    <row r="29" spans="2:15" x14ac:dyDescent="0.25">
      <c r="C29" s="75"/>
      <c r="D29" s="148"/>
      <c r="E29" s="148"/>
      <c r="F29" s="411">
        <f t="shared" si="0"/>
        <v>5</v>
      </c>
      <c r="G29" s="286" t="str">
        <f>IF(LEN($G14)&gt;0,VLOOKUP($F29,'Boys Input'!$AA$63:$AE$70,2,FALSE),"")</f>
        <v>Coventry Godiva</v>
      </c>
      <c r="H29" s="200">
        <f>IF(LEN($G14)&gt;0,VLOOKUP($F29,'Boys Input'!$AA$63:$AE$70,4,FALSE),"")</f>
        <v>160.5</v>
      </c>
      <c r="I29" s="134">
        <f>IF(LEN($G14)&gt;0,VLOOKUP($F29,'Boys Input'!$AA$63:$AE$70,3,FALSE),"")</f>
        <v>8</v>
      </c>
      <c r="J29" s="298">
        <f>IF(LEN($G14)&gt;0,VLOOKUP($F29,'Boys Input'!$AA$63:$AE$70,5,FALSE),"")</f>
        <v>4</v>
      </c>
      <c r="K29" s="67"/>
      <c r="L29" s="286" t="str">
        <f>IF(LEN($L14)&gt;0,VLOOKUP($F29,'Boys Input'!$AT$63:$AX$70,2,FALSE),"")</f>
        <v>Coventry Godiva</v>
      </c>
      <c r="M29" s="200">
        <f>IF(LEN($L14)&gt;0,VLOOKUP($F29,'Boys Input'!$AT$63:$AX$70,4,FALSE),"")</f>
        <v>242.5</v>
      </c>
      <c r="N29" s="134">
        <f>IF(LEN($L14)&gt;0,VLOOKUP($F29,'Boys Input'!$AT$63:$AX$70,3,FALSE),"")</f>
        <v>13</v>
      </c>
      <c r="O29" s="298">
        <f>IF(LEN($L14)&gt;0,VLOOKUP($F29,'Boys Input'!$AT$63:$AX$70,5,FALSE),"")</f>
        <v>4</v>
      </c>
    </row>
    <row r="30" spans="2:15" x14ac:dyDescent="0.25">
      <c r="C30" s="75"/>
      <c r="D30" s="148"/>
      <c r="E30" s="148"/>
      <c r="F30" s="411">
        <f t="shared" si="0"/>
        <v>6</v>
      </c>
      <c r="G30" s="286" t="str">
        <f>IF(LEN($G15)&gt;0,VLOOKUP($F30,'Boys Input'!$AA$63:$AE$70,2,FALSE),"")</f>
        <v>Leicester</v>
      </c>
      <c r="H30" s="200">
        <f>IF(LEN($G15)&gt;0,VLOOKUP($F30,'Boys Input'!$AA$63:$AE$70,4,FALSE),"")</f>
        <v>152.5</v>
      </c>
      <c r="I30" s="134">
        <f>IF(LEN($G15)&gt;0,VLOOKUP($F30,'Boys Input'!$AA$63:$AE$70,3,FALSE),"")</f>
        <v>7</v>
      </c>
      <c r="J30" s="298">
        <f>IF(LEN($G15)&gt;0,VLOOKUP($F30,'Boys Input'!$AA$63:$AE$70,5,FALSE),"")</f>
        <v>3</v>
      </c>
      <c r="K30" s="67"/>
      <c r="L30" s="286" t="str">
        <f>IF(LEN($L15)&gt;0,VLOOKUP($F30,'Boys Input'!$AT$63:$AX$70,2,FALSE),"")</f>
        <v>Banbury</v>
      </c>
      <c r="M30" s="200">
        <f>IF(LEN($L15)&gt;0,VLOOKUP($F30,'Boys Input'!$AT$63:$AX$70,4,FALSE),"")</f>
        <v>209</v>
      </c>
      <c r="N30" s="134">
        <f>IF(LEN($L15)&gt;0,VLOOKUP($F30,'Boys Input'!$AT$63:$AX$70,3,FALSE),"")</f>
        <v>10</v>
      </c>
      <c r="O30" s="298">
        <f>IF(LEN($L15)&gt;0,VLOOKUP($F30,'Boys Input'!$AT$63:$AX$70,5,FALSE),"")</f>
        <v>3</v>
      </c>
    </row>
    <row r="31" spans="2:15" x14ac:dyDescent="0.25">
      <c r="C31" s="75"/>
      <c r="D31" s="148"/>
      <c r="E31" s="148"/>
      <c r="F31" s="411">
        <f t="shared" si="0"/>
        <v>7</v>
      </c>
      <c r="G31" s="286" t="str">
        <f>IF(LEN($G16)&gt;0,VLOOKUP($F31,'Boys Input'!$AA$63:$AE$70,2,FALSE),"")</f>
        <v>Banbury</v>
      </c>
      <c r="H31" s="200">
        <f>IF(LEN($G16)&gt;0,VLOOKUP($F31,'Boys Input'!$AA$63:$AE$70,4,FALSE),"")</f>
        <v>106</v>
      </c>
      <c r="I31" s="134">
        <f>IF(LEN($G16)&gt;0,VLOOKUP($F31,'Boys Input'!$AA$63:$AE$70,3,FALSE),"")</f>
        <v>4</v>
      </c>
      <c r="J31" s="298">
        <f>IF(LEN($G16)&gt;0,VLOOKUP($F31,'Boys Input'!$AA$63:$AE$70,5,FALSE),"")</f>
        <v>2</v>
      </c>
      <c r="K31" s="67"/>
      <c r="L31" s="286" t="str">
        <f>IF(LEN($L16)&gt;0,VLOOKUP($F31,'Boys Input'!$AT$63:$AX$70,2,FALSE),"")</f>
        <v>Leicester</v>
      </c>
      <c r="M31" s="200">
        <f>IF(LEN($L16)&gt;0,VLOOKUP($F31,'Boys Input'!$AT$63:$AX$70,4,FALSE),"")</f>
        <v>191.5</v>
      </c>
      <c r="N31" s="134">
        <f>IF(LEN($L16)&gt;0,VLOOKUP($F31,'Boys Input'!$AT$63:$AX$70,3,FALSE),"")</f>
        <v>9</v>
      </c>
      <c r="O31" s="298">
        <f>IF(LEN($L16)&gt;0,VLOOKUP($F31,'Boys Input'!$AT$63:$AX$70,5,FALSE),"")</f>
        <v>2</v>
      </c>
    </row>
    <row r="32" spans="2:15" x14ac:dyDescent="0.25">
      <c r="C32" s="75"/>
      <c r="D32" s="148"/>
      <c r="E32" s="148"/>
      <c r="F32" s="411">
        <f t="shared" si="0"/>
        <v>8</v>
      </c>
      <c r="G32" s="286" t="str">
        <f>IF(LEN($G17)&gt;0,VLOOKUP($F32,'Boys Input'!$AA$63:$AE$70,2,FALSE),"")</f>
        <v>Kettering</v>
      </c>
      <c r="H32" s="200">
        <f>IF(LEN($G17)&gt;0,VLOOKUP($F32,'Boys Input'!$AA$63:$AE$70,4,FALSE),"")</f>
        <v>49</v>
      </c>
      <c r="I32" s="134">
        <f>IF(LEN($G17)&gt;0,VLOOKUP($F32,'Boys Input'!$AA$63:$AE$70,3,FALSE),"")</f>
        <v>2</v>
      </c>
      <c r="J32" s="298">
        <f>IF(LEN($G17)&gt;0,VLOOKUP($F32,'Boys Input'!$AA$63:$AE$70,5,FALSE),"")</f>
        <v>1</v>
      </c>
      <c r="K32" s="67"/>
      <c r="L32" s="286" t="str">
        <f>IF(LEN($L17)&gt;0,VLOOKUP($F32,'Boys Input'!$AT$63:$AX$70,2,FALSE),"")</f>
        <v>Kettering</v>
      </c>
      <c r="M32" s="200">
        <f>IF(LEN($L17)&gt;0,VLOOKUP($F32,'Boys Input'!$AT$63:$AX$70,4,FALSE),"")</f>
        <v>78</v>
      </c>
      <c r="N32" s="134">
        <f>IF(LEN($L17)&gt;0,VLOOKUP($F32,'Boys Input'!$AT$63:$AX$70,3,FALSE),"")</f>
        <v>3</v>
      </c>
      <c r="O32" s="298">
        <f>IF(LEN($L17)&gt;0,VLOOKUP($F32,'Boys Input'!$AT$63:$AX$70,5,FALSE),"")</f>
        <v>1</v>
      </c>
    </row>
    <row r="33" spans="2:15" ht="13.8" thickBot="1" x14ac:dyDescent="0.3">
      <c r="C33" s="75"/>
      <c r="D33" s="148"/>
      <c r="E33" s="148"/>
      <c r="F33" s="412"/>
      <c r="G33" s="288"/>
      <c r="H33" s="289"/>
      <c r="I33" s="299"/>
      <c r="J33" s="300"/>
      <c r="K33" s="67"/>
      <c r="L33" s="288"/>
      <c r="M33" s="289"/>
      <c r="N33" s="299"/>
      <c r="O33" s="300"/>
    </row>
    <row r="34" spans="2:15" x14ac:dyDescent="0.25">
      <c r="C34" s="75"/>
      <c r="D34" s="148"/>
      <c r="E34" s="148"/>
      <c r="F34" s="75"/>
      <c r="G34" s="75"/>
      <c r="H34" s="75"/>
      <c r="I34" s="70">
        <f>SUM(I25:I33)</f>
        <v>72</v>
      </c>
      <c r="J34" s="70">
        <f>SUM(J25:J33)</f>
        <v>36</v>
      </c>
      <c r="K34" s="75"/>
      <c r="L34" s="200"/>
      <c r="M34" s="200"/>
      <c r="N34" s="70">
        <f>SUM(N25:N33)</f>
        <v>108</v>
      </c>
      <c r="O34" s="70">
        <f>SUM(O25:O33)</f>
        <v>36</v>
      </c>
    </row>
    <row r="35" spans="2:15" x14ac:dyDescent="0.25">
      <c r="C35" s="75"/>
      <c r="D35" s="148"/>
      <c r="E35" s="148"/>
      <c r="F35" s="75"/>
      <c r="G35" s="75"/>
      <c r="H35" s="75"/>
      <c r="I35" s="148"/>
      <c r="J35" s="148"/>
      <c r="K35" s="75"/>
      <c r="L35" s="75"/>
      <c r="M35" s="75"/>
      <c r="N35" s="148"/>
      <c r="O35" s="148"/>
    </row>
    <row r="36" spans="2:15" x14ac:dyDescent="0.25">
      <c r="C36" s="75"/>
      <c r="D36" s="148"/>
      <c r="E36" s="148"/>
      <c r="F36" s="75"/>
      <c r="G36" s="75"/>
      <c r="H36" s="75"/>
      <c r="I36" s="148"/>
      <c r="J36" s="148"/>
      <c r="K36" s="75"/>
      <c r="L36" s="75"/>
      <c r="M36" s="75"/>
      <c r="N36" s="148"/>
      <c r="O36" s="148"/>
    </row>
    <row r="37" spans="2:15" ht="17.399999999999999" x14ac:dyDescent="0.3">
      <c r="C37" s="208" t="s">
        <v>104</v>
      </c>
      <c r="D37" s="148"/>
      <c r="E37" s="148"/>
      <c r="F37" s="75"/>
      <c r="G37" s="75"/>
      <c r="H37" s="75"/>
      <c r="I37" s="148"/>
      <c r="J37" s="148"/>
      <c r="K37" s="75"/>
      <c r="L37" s="75"/>
      <c r="M37" s="75"/>
      <c r="N37" s="148"/>
      <c r="O37" s="148"/>
    </row>
    <row r="38" spans="2:15" ht="13.5" customHeight="1" x14ac:dyDescent="0.3">
      <c r="C38" s="208"/>
      <c r="D38" s="148"/>
      <c r="E38" s="148"/>
      <c r="F38" s="75"/>
      <c r="G38" s="75"/>
      <c r="H38" s="75"/>
      <c r="I38" s="148"/>
      <c r="J38" s="148"/>
      <c r="K38" s="75"/>
      <c r="L38" s="75"/>
      <c r="M38" s="75"/>
      <c r="N38" s="148"/>
      <c r="O38" s="148"/>
    </row>
    <row r="39" spans="2:15" ht="13.8" x14ac:dyDescent="0.25">
      <c r="C39" s="191" t="s">
        <v>82</v>
      </c>
      <c r="D39" s="75"/>
      <c r="E39" s="75"/>
      <c r="F39" s="75"/>
      <c r="G39" s="191" t="s">
        <v>83</v>
      </c>
      <c r="H39" s="191"/>
      <c r="I39" s="75"/>
      <c r="J39" s="75"/>
      <c r="K39" s="75"/>
      <c r="L39" s="191" t="s">
        <v>84</v>
      </c>
      <c r="M39" s="191"/>
      <c r="N39" s="75"/>
      <c r="O39" s="75"/>
    </row>
    <row r="40" spans="2:15" x14ac:dyDescent="0.25">
      <c r="B40" s="192"/>
      <c r="C40" s="552" t="str">
        <f>'Event Details'!$C$14</f>
        <v>11th May 2014</v>
      </c>
      <c r="D40" s="552"/>
      <c r="E40" s="552"/>
      <c r="F40" s="75"/>
      <c r="G40" s="552" t="str">
        <f>'Event Details'!$C$15</f>
        <v>8th June 2014</v>
      </c>
      <c r="H40" s="552"/>
      <c r="I40" s="552"/>
      <c r="J40" s="552"/>
      <c r="K40" s="75"/>
      <c r="L40" s="552" t="str">
        <f>'Event Details'!$C$16</f>
        <v>5th Jul 2014</v>
      </c>
      <c r="M40" s="552"/>
      <c r="N40" s="552"/>
      <c r="O40" s="552"/>
    </row>
    <row r="41" spans="2:15" x14ac:dyDescent="0.25">
      <c r="B41" s="85" t="s">
        <v>101</v>
      </c>
      <c r="C41" s="559" t="str">
        <f>'Event Details'!$G$14</f>
        <v>Rugby &amp; N'hampton</v>
      </c>
      <c r="D41" s="559"/>
      <c r="E41" s="559"/>
      <c r="F41" s="75"/>
      <c r="G41" s="559" t="str">
        <f>'Event Details'!$G$15</f>
        <v>Coventry</v>
      </c>
      <c r="H41" s="559"/>
      <c r="I41" s="559"/>
      <c r="J41" s="559"/>
      <c r="K41" s="75"/>
      <c r="L41" s="559" t="str">
        <f>'Event Details'!$G$16</f>
        <v>Banbury</v>
      </c>
      <c r="M41" s="559"/>
      <c r="N41" s="559"/>
      <c r="O41" s="559"/>
    </row>
    <row r="42" spans="2:15" x14ac:dyDescent="0.25">
      <c r="B42" s="193"/>
      <c r="C42" s="87" t="s">
        <v>19</v>
      </c>
      <c r="D42" s="88" t="s">
        <v>88</v>
      </c>
      <c r="E42" s="90" t="s">
        <v>70</v>
      </c>
      <c r="F42" s="75"/>
      <c r="G42" s="87" t="s">
        <v>19</v>
      </c>
      <c r="H42" s="88"/>
      <c r="I42" s="88" t="s">
        <v>88</v>
      </c>
      <c r="J42" s="90" t="s">
        <v>70</v>
      </c>
      <c r="K42" s="75"/>
      <c r="L42" s="87" t="s">
        <v>19</v>
      </c>
      <c r="M42" s="88"/>
      <c r="N42" s="88" t="s">
        <v>88</v>
      </c>
      <c r="O42" s="90" t="s">
        <v>70</v>
      </c>
    </row>
    <row r="43" spans="2:15" x14ac:dyDescent="0.25">
      <c r="B43" s="194">
        <f>IF(LEN(C43)&gt;0,1,"")</f>
        <v>1</v>
      </c>
      <c r="C43" s="195" t="str">
        <f>IF('Girls Input'!L63=0,"",'Girls Input'!L63)</f>
        <v>Rugby &amp; N'hampton</v>
      </c>
      <c r="D43" s="210">
        <f>IF(C43="","",'Girls Input'!M63)</f>
        <v>130</v>
      </c>
      <c r="E43" s="211">
        <f>IF(C43="","",'Girls Input'!N63)</f>
        <v>8</v>
      </c>
      <c r="F43" s="67"/>
      <c r="G43" s="195" t="str">
        <f>IF('Girls Input'!O63=0,"",'Girls Input'!O63)</f>
        <v>Solihull</v>
      </c>
      <c r="H43" s="196"/>
      <c r="I43" s="210">
        <f>IF(G43="","",'Girls Input'!P63)</f>
        <v>136</v>
      </c>
      <c r="J43" s="211">
        <f>IF(G43="","",'Girls Input'!Q63)</f>
        <v>8</v>
      </c>
      <c r="K43" s="67"/>
      <c r="L43" s="195" t="str">
        <f>IF('Girls Input'!R63=0,"",'Girls Input'!R63)</f>
        <v>Solihull</v>
      </c>
      <c r="M43" s="196"/>
      <c r="N43" s="210">
        <f>IF(L43="","",'Girls Input'!S63)</f>
        <v>144</v>
      </c>
      <c r="O43" s="211">
        <f>IF(L43="","",'Girls Input'!T63)</f>
        <v>8</v>
      </c>
    </row>
    <row r="44" spans="2:15" x14ac:dyDescent="0.25">
      <c r="B44" s="198">
        <f>IF(LEN(C44)&gt;0,2," ")</f>
        <v>2</v>
      </c>
      <c r="C44" s="199" t="str">
        <f>IF('Girls Input'!L64=0,"",'Girls Input'!L64)</f>
        <v>Solihull</v>
      </c>
      <c r="D44" s="134">
        <f>IF(C44="","",'Girls Input'!M64)</f>
        <v>127.5</v>
      </c>
      <c r="E44" s="212">
        <f>IF(C44="","",'Girls Input'!N64)</f>
        <v>7</v>
      </c>
      <c r="F44" s="67"/>
      <c r="G44" s="199" t="str">
        <f>IF('Girls Input'!O64=0,"",'Girls Input'!O64)</f>
        <v>Coventry Godiva</v>
      </c>
      <c r="H44" s="200"/>
      <c r="I44" s="134">
        <f>IF(G44="","",'Girls Input'!P64)</f>
        <v>131</v>
      </c>
      <c r="J44" s="212">
        <f>IF(G44="","",'Girls Input'!Q64)</f>
        <v>7</v>
      </c>
      <c r="K44" s="67"/>
      <c r="L44" s="199" t="str">
        <f>IF('Girls Input'!R64=0,"",'Girls Input'!R64)</f>
        <v>Rugby &amp; N'hampton</v>
      </c>
      <c r="M44" s="200"/>
      <c r="N44" s="134">
        <f>IF(L44="","",'Girls Input'!S64)</f>
        <v>115</v>
      </c>
      <c r="O44" s="212">
        <f>IF(L44="","",'Girls Input'!T64)</f>
        <v>7</v>
      </c>
    </row>
    <row r="45" spans="2:15" x14ac:dyDescent="0.25">
      <c r="B45" s="198">
        <f>IF(LEN(C45)&gt;0,3," ")</f>
        <v>3</v>
      </c>
      <c r="C45" s="199" t="str">
        <f>IF('Girls Input'!L65=0,"",'Girls Input'!L65)</f>
        <v>Amber Valley</v>
      </c>
      <c r="D45" s="134">
        <f>IF(C45="","",'Girls Input'!M65)</f>
        <v>118</v>
      </c>
      <c r="E45" s="212">
        <f>IF(C45="","",'Girls Input'!N65)</f>
        <v>6</v>
      </c>
      <c r="F45" s="67"/>
      <c r="G45" s="199" t="str">
        <f>IF('Girls Input'!O65=0,"",'Girls Input'!O65)</f>
        <v>Amber Valley</v>
      </c>
      <c r="H45" s="200"/>
      <c r="I45" s="134">
        <f>IF(G45="","",'Girls Input'!P65)</f>
        <v>127</v>
      </c>
      <c r="J45" s="212">
        <f>IF(G45="","",'Girls Input'!Q65)</f>
        <v>6</v>
      </c>
      <c r="K45" s="67"/>
      <c r="L45" s="199" t="str">
        <f>IF('Girls Input'!R65=0,"",'Girls Input'!R65)</f>
        <v>Banbury</v>
      </c>
      <c r="M45" s="200"/>
      <c r="N45" s="134">
        <f>IF(L45="","",'Girls Input'!S65)</f>
        <v>108</v>
      </c>
      <c r="O45" s="212">
        <f>IF(L45="","",'Girls Input'!T65)</f>
        <v>6</v>
      </c>
    </row>
    <row r="46" spans="2:15" x14ac:dyDescent="0.25">
      <c r="B46" s="198">
        <f>IF(LEN(C46)&gt;0,4," ")</f>
        <v>4</v>
      </c>
      <c r="C46" s="199" t="str">
        <f>IF('Girls Input'!L66=0,"",'Girls Input'!L66)</f>
        <v>Leicester</v>
      </c>
      <c r="D46" s="134">
        <f>IF(C46="","",'Girls Input'!M66)</f>
        <v>84</v>
      </c>
      <c r="E46" s="212">
        <f>IF(C46="","",'Girls Input'!N66)</f>
        <v>5</v>
      </c>
      <c r="F46" s="67"/>
      <c r="G46" s="199" t="str">
        <f>IF('Girls Input'!O66=0,"",'Girls Input'!O66)</f>
        <v>Rugby &amp; N'hampton</v>
      </c>
      <c r="H46" s="200"/>
      <c r="I46" s="134">
        <f>IF(G46="","",'Girls Input'!P66)</f>
        <v>89</v>
      </c>
      <c r="J46" s="212">
        <f>IF(G46="","",'Girls Input'!Q66)</f>
        <v>5</v>
      </c>
      <c r="K46" s="67"/>
      <c r="L46" s="199" t="str">
        <f>IF('Girls Input'!R66=0,"",'Girls Input'!R66)</f>
        <v>Stratford</v>
      </c>
      <c r="M46" s="200"/>
      <c r="N46" s="134">
        <f>IF(L46="","",'Girls Input'!S66)</f>
        <v>100</v>
      </c>
      <c r="O46" s="212">
        <f>IF(L46="","",'Girls Input'!T66)</f>
        <v>5</v>
      </c>
    </row>
    <row r="47" spans="2:15" x14ac:dyDescent="0.25">
      <c r="B47" s="198">
        <f>IF(LEN(C47)&gt;0,5," ")</f>
        <v>5</v>
      </c>
      <c r="C47" s="199" t="str">
        <f>IF('Girls Input'!L67=0,"",'Girls Input'!L67)</f>
        <v>Stratford</v>
      </c>
      <c r="D47" s="134">
        <f>IF(C47="","",'Girls Input'!M67)</f>
        <v>81</v>
      </c>
      <c r="E47" s="212">
        <f>IF(C47="","",'Girls Input'!N67)</f>
        <v>4</v>
      </c>
      <c r="F47" s="67"/>
      <c r="G47" s="199" t="str">
        <f>IF('Girls Input'!O67=0,"",'Girls Input'!O67)</f>
        <v>Kettering</v>
      </c>
      <c r="H47" s="200"/>
      <c r="I47" s="134">
        <f>IF(G47="","",'Girls Input'!P67)</f>
        <v>82</v>
      </c>
      <c r="J47" s="212">
        <f>IF(G47="","",'Girls Input'!Q67)</f>
        <v>4</v>
      </c>
      <c r="K47" s="67"/>
      <c r="L47" s="199" t="str">
        <f>IF('Girls Input'!R67=0,"",'Girls Input'!R67)</f>
        <v>Amber Valley</v>
      </c>
      <c r="M47" s="200"/>
      <c r="N47" s="134">
        <f>IF(L47="","",'Girls Input'!S67)</f>
        <v>95</v>
      </c>
      <c r="O47" s="212">
        <f>IF(L47="","",'Girls Input'!T67)</f>
        <v>4</v>
      </c>
    </row>
    <row r="48" spans="2:15" x14ac:dyDescent="0.25">
      <c r="B48" s="198">
        <f>IF(LEN(C48)&gt;0,6," ")</f>
        <v>6</v>
      </c>
      <c r="C48" s="199" t="str">
        <f>IF('Girls Input'!L68=0,"",'Girls Input'!L68)</f>
        <v>Kettering</v>
      </c>
      <c r="D48" s="134">
        <f>IF(C48="","",'Girls Input'!M68)</f>
        <v>71</v>
      </c>
      <c r="E48" s="212">
        <f>IF(C48="","",'Girls Input'!N68)</f>
        <v>3</v>
      </c>
      <c r="F48" s="67"/>
      <c r="G48" s="199" t="str">
        <f>IF('Girls Input'!O68=0,"",'Girls Input'!O68)</f>
        <v>Stratford</v>
      </c>
      <c r="H48" s="200"/>
      <c r="I48" s="134">
        <f>IF(G48="","",'Girls Input'!P68)</f>
        <v>76</v>
      </c>
      <c r="J48" s="212">
        <f>IF(G48="","",'Girls Input'!Q68)</f>
        <v>3</v>
      </c>
      <c r="K48" s="67"/>
      <c r="L48" s="199" t="str">
        <f>IF('Girls Input'!R68=0,"",'Girls Input'!R68)</f>
        <v>Kettering</v>
      </c>
      <c r="M48" s="200"/>
      <c r="N48" s="134">
        <f>IF(L48="","",'Girls Input'!S68)</f>
        <v>90</v>
      </c>
      <c r="O48" s="212">
        <f>IF(L48="","",'Girls Input'!T68)</f>
        <v>3</v>
      </c>
    </row>
    <row r="49" spans="2:15" x14ac:dyDescent="0.25">
      <c r="B49" s="198">
        <f>IF(LEN(C49)&gt;0,7," ")</f>
        <v>7</v>
      </c>
      <c r="C49" s="199" t="str">
        <f>IF('Girls Input'!L69=0,"",'Girls Input'!L69)</f>
        <v>Coventry Godiva</v>
      </c>
      <c r="D49" s="134">
        <f>IF(C49="","",'Girls Input'!M69)</f>
        <v>70.5</v>
      </c>
      <c r="E49" s="212">
        <f>IF(C49="","",'Girls Input'!N69)</f>
        <v>2</v>
      </c>
      <c r="F49" s="67"/>
      <c r="G49" s="199" t="str">
        <f>IF('Girls Input'!O69=0,"",'Girls Input'!O69)</f>
        <v>Leicester</v>
      </c>
      <c r="H49" s="200"/>
      <c r="I49" s="134">
        <f>IF(G49="","",'Girls Input'!P69)</f>
        <v>39</v>
      </c>
      <c r="J49" s="212">
        <f>IF(G49="","",'Girls Input'!Q69)</f>
        <v>2</v>
      </c>
      <c r="K49" s="67"/>
      <c r="L49" s="199" t="str">
        <f>IF('Girls Input'!R69=0,"",'Girls Input'!R69)</f>
        <v>Coventry Godiva</v>
      </c>
      <c r="M49" s="200"/>
      <c r="N49" s="134">
        <f>IF(L49="","",'Girls Input'!S69)</f>
        <v>59</v>
      </c>
      <c r="O49" s="212">
        <f>IF(L49="","",'Girls Input'!T69)</f>
        <v>2</v>
      </c>
    </row>
    <row r="50" spans="2:15" x14ac:dyDescent="0.25">
      <c r="B50" s="198">
        <f>IF(LEN(C50)&gt;0,8," ")</f>
        <v>8</v>
      </c>
      <c r="C50" s="199" t="str">
        <f>IF('Girls Input'!L70=0,"",'Girls Input'!L70)</f>
        <v>Banbury</v>
      </c>
      <c r="D50" s="134">
        <f>IF(C50="","",'Girls Input'!M70)</f>
        <v>53</v>
      </c>
      <c r="E50" s="212">
        <f>IF(C50="","",'Girls Input'!N70)</f>
        <v>1</v>
      </c>
      <c r="F50" s="67"/>
      <c r="G50" s="199" t="str">
        <f>IF('Girls Input'!O70=0,"",'Girls Input'!O70)</f>
        <v>Banbury</v>
      </c>
      <c r="H50" s="200"/>
      <c r="I50" s="134">
        <f>IF(G50="","",'Girls Input'!P70)</f>
        <v>27</v>
      </c>
      <c r="J50" s="212">
        <f>IF(G50="","",'Girls Input'!Q70)</f>
        <v>1</v>
      </c>
      <c r="K50" s="67"/>
      <c r="L50" s="199" t="str">
        <f>IF('Girls Input'!R70=0,"",'Girls Input'!R70)</f>
        <v>Leicester</v>
      </c>
      <c r="M50" s="200"/>
      <c r="N50" s="134">
        <f>IF(L50="","",'Girls Input'!S70)</f>
        <v>41</v>
      </c>
      <c r="O50" s="212">
        <f>IF(L50="","",'Girls Input'!T70)</f>
        <v>1</v>
      </c>
    </row>
    <row r="51" spans="2:15" x14ac:dyDescent="0.25">
      <c r="B51" s="202" t="str">
        <f>IF(LEN(C51)&gt;0,9," ")</f>
        <v xml:space="preserve"> </v>
      </c>
      <c r="C51" s="203"/>
      <c r="D51" s="213"/>
      <c r="E51" s="214"/>
      <c r="F51" s="67"/>
      <c r="G51" s="203"/>
      <c r="H51" s="204"/>
      <c r="I51" s="213"/>
      <c r="J51" s="214"/>
      <c r="K51" s="67"/>
      <c r="L51" s="203"/>
      <c r="M51" s="204"/>
      <c r="N51" s="213"/>
      <c r="O51" s="214"/>
    </row>
    <row r="52" spans="2:15" x14ac:dyDescent="0.25">
      <c r="C52" s="75"/>
      <c r="D52" s="70">
        <f>SUM(D43:D51)</f>
        <v>735</v>
      </c>
      <c r="E52" s="70">
        <f>SUM(E43:E51)</f>
        <v>36</v>
      </c>
      <c r="F52" s="75"/>
      <c r="G52" s="75"/>
      <c r="H52" s="75"/>
      <c r="I52" s="70">
        <f>SUM(I43:I51)</f>
        <v>707</v>
      </c>
      <c r="J52" s="70">
        <f>SUM(J43:J51)</f>
        <v>36</v>
      </c>
      <c r="K52" s="75"/>
      <c r="L52" s="75"/>
      <c r="M52" s="75"/>
      <c r="N52" s="70">
        <f>SUM(N43:N51)</f>
        <v>752</v>
      </c>
      <c r="O52" s="70">
        <f>SUM(O43:O51)</f>
        <v>36</v>
      </c>
    </row>
    <row r="53" spans="2:15" x14ac:dyDescent="0.25">
      <c r="C53" s="75"/>
      <c r="D53" s="75"/>
      <c r="E53" s="75"/>
      <c r="F53" s="75"/>
      <c r="G53" s="75"/>
      <c r="H53" s="75"/>
      <c r="I53" s="148"/>
      <c r="J53" s="148"/>
      <c r="K53" s="75"/>
      <c r="L53" s="75"/>
      <c r="M53" s="75"/>
      <c r="N53" s="148"/>
      <c r="O53" s="148"/>
    </row>
    <row r="54" spans="2:15" x14ac:dyDescent="0.25">
      <c r="C54" s="75"/>
      <c r="D54" s="75"/>
      <c r="E54" s="75"/>
      <c r="F54" s="75"/>
      <c r="G54" s="75"/>
      <c r="H54" s="75"/>
      <c r="I54" s="148"/>
      <c r="J54" s="148"/>
      <c r="K54" s="75"/>
      <c r="L54" s="75"/>
      <c r="M54" s="75"/>
      <c r="N54" s="148"/>
      <c r="O54" s="148"/>
    </row>
    <row r="55" spans="2:15" x14ac:dyDescent="0.25">
      <c r="C55" s="75"/>
      <c r="D55" s="75"/>
      <c r="E55" s="75"/>
      <c r="F55" s="192"/>
      <c r="G55" s="295" t="s">
        <v>85</v>
      </c>
      <c r="H55" s="279"/>
      <c r="I55" s="82"/>
      <c r="J55" s="83"/>
      <c r="K55" s="75"/>
      <c r="L55" s="295" t="s">
        <v>86</v>
      </c>
      <c r="M55" s="279"/>
      <c r="N55" s="82"/>
      <c r="O55" s="83"/>
    </row>
    <row r="56" spans="2:15" x14ac:dyDescent="0.25">
      <c r="C56" s="75"/>
      <c r="D56" s="75"/>
      <c r="E56" s="75"/>
      <c r="F56" s="85" t="s">
        <v>101</v>
      </c>
      <c r="G56" s="207"/>
      <c r="H56" s="278"/>
      <c r="I56" s="88"/>
      <c r="J56" s="90"/>
      <c r="K56" s="75"/>
      <c r="L56" s="207"/>
      <c r="M56" s="278"/>
      <c r="N56" s="88"/>
      <c r="O56" s="90"/>
    </row>
    <row r="57" spans="2:15" ht="13.8" thickBot="1" x14ac:dyDescent="0.3">
      <c r="C57" s="75"/>
      <c r="D57" s="75"/>
      <c r="E57" s="75"/>
      <c r="F57" s="193"/>
      <c r="G57" s="87" t="s">
        <v>19</v>
      </c>
      <c r="H57" s="88" t="s">
        <v>88</v>
      </c>
      <c r="I57" s="88" t="s">
        <v>89</v>
      </c>
      <c r="J57" s="90" t="s">
        <v>70</v>
      </c>
      <c r="K57" s="75"/>
      <c r="L57" s="87" t="s">
        <v>19</v>
      </c>
      <c r="M57" s="88" t="s">
        <v>88</v>
      </c>
      <c r="N57" s="88" t="s">
        <v>89</v>
      </c>
      <c r="O57" s="90" t="s">
        <v>70</v>
      </c>
    </row>
    <row r="58" spans="2:15" x14ac:dyDescent="0.25">
      <c r="C58" s="75"/>
      <c r="D58" s="75"/>
      <c r="E58" s="75"/>
      <c r="F58" s="328">
        <f>B43</f>
        <v>1</v>
      </c>
      <c r="G58" s="283" t="str">
        <f>IF(LEN($G43)&gt;0,VLOOKUP($F58,'Girls Input'!$AA$63:$AE$70,2,FALSE),0)</f>
        <v>Solihull</v>
      </c>
      <c r="H58" s="196">
        <f>IF(LEN($G43)&gt;0,VLOOKUP($F58,'Girls Input'!$AA$63:$AE$70,4,FALSE),0)</f>
        <v>263.5</v>
      </c>
      <c r="I58" s="210">
        <f>IF(LEN($G43)&gt;0,VLOOKUP($F58,'Girls Input'!$AA$63:$AE$70,3,FALSE),0)</f>
        <v>15</v>
      </c>
      <c r="J58" s="211">
        <f>IF(LEN($G43)&gt;0,VLOOKUP($F58,'Girls Input'!$AA$63:$AE$70,5,FALSE),0)</f>
        <v>8</v>
      </c>
      <c r="K58" s="67"/>
      <c r="L58" s="195" t="str">
        <f>IF(LEN($L43)&gt;0,VLOOKUP($F58,'Girls Input'!$AT$63:$AX$70,2,FALSE),"")</f>
        <v>Solihull</v>
      </c>
      <c r="M58" s="210">
        <f>IF(LEN($L43)&gt;0,VLOOKUP($F58,'Girls Input'!$AT$63:$AX$70,4,FALSE),"")</f>
        <v>407.5</v>
      </c>
      <c r="N58" s="210">
        <f>IF(LEN($L43)&gt;0,VLOOKUP($F58,'Girls Input'!$AT$63:$AX$70,3,FALSE),"")</f>
        <v>23</v>
      </c>
      <c r="O58" s="211">
        <f>IF(LEN($L43)&gt;0,VLOOKUP($F58,'Girls Input'!$AT$63:$AX$70,5,FALSE),"")</f>
        <v>8</v>
      </c>
    </row>
    <row r="59" spans="2:15" x14ac:dyDescent="0.25">
      <c r="C59" s="75"/>
      <c r="D59" s="75"/>
      <c r="E59" s="75"/>
      <c r="F59" s="329">
        <f>B44</f>
        <v>2</v>
      </c>
      <c r="G59" s="199" t="str">
        <f>IF(LEN($G44)&gt;0,VLOOKUP($F59,'Girls Input'!$AA$63:$AE$70,2,FALSE),0)</f>
        <v>Rugby &amp; N'hampton</v>
      </c>
      <c r="H59" s="200">
        <f>IF(LEN($G44)&gt;0,VLOOKUP($F59,'Girls Input'!$AA$63:$AE$70,4,FALSE),0)</f>
        <v>219</v>
      </c>
      <c r="I59" s="134">
        <f>IF(LEN($G44)&gt;0,VLOOKUP($F59,'Girls Input'!$AA$63:$AE$70,3,FALSE),0)</f>
        <v>13</v>
      </c>
      <c r="J59" s="212">
        <f>IF(LEN($G44)&gt;0,VLOOKUP($F59,'Girls Input'!$AA$63:$AE$70,5,FALSE),0)</f>
        <v>7</v>
      </c>
      <c r="K59" s="67"/>
      <c r="L59" s="199" t="str">
        <f>IF(LEN($L44)&gt;0,VLOOKUP($F59,'Girls Input'!$AT$63:$AX$70,2,FALSE),"")</f>
        <v>Rugby &amp; N'hampton</v>
      </c>
      <c r="M59" s="134">
        <f>IF(LEN($L44)&gt;0,VLOOKUP($F59,'Girls Input'!$AT$63:$AX$70,4,FALSE),"")</f>
        <v>334</v>
      </c>
      <c r="N59" s="134">
        <f>IF(LEN($L44)&gt;0,VLOOKUP($F59,'Girls Input'!$AT$63:$AX$70,3,FALSE),"")</f>
        <v>20</v>
      </c>
      <c r="O59" s="212">
        <f>IF(LEN($L44)&gt;0,VLOOKUP($F59,'Girls Input'!$AT$63:$AX$70,5,FALSE),"")</f>
        <v>7</v>
      </c>
    </row>
    <row r="60" spans="2:15" x14ac:dyDescent="0.25">
      <c r="C60" s="75"/>
      <c r="D60" s="75"/>
      <c r="E60" s="75"/>
      <c r="F60" s="329">
        <f t="shared" ref="F60:F66" si="1">B45</f>
        <v>3</v>
      </c>
      <c r="G60" s="199" t="str">
        <f>IF(LEN($G45)&gt;0,VLOOKUP($F60,'Girls Input'!$AA$63:$AE$70,2,FALSE),0)</f>
        <v>Amber Valley</v>
      </c>
      <c r="H60" s="200">
        <f>IF(LEN($G45)&gt;0,VLOOKUP($F60,'Girls Input'!$AA$63:$AE$70,4,FALSE),0)</f>
        <v>245</v>
      </c>
      <c r="I60" s="134">
        <f>IF(LEN($G45)&gt;0,VLOOKUP($F60,'Girls Input'!$AA$63:$AE$70,3,FALSE),0)</f>
        <v>12</v>
      </c>
      <c r="J60" s="212">
        <f>IF(LEN($G45)&gt;0,VLOOKUP($F60,'Girls Input'!$AA$63:$AE$70,5,FALSE),0)</f>
        <v>6</v>
      </c>
      <c r="K60" s="67"/>
      <c r="L60" s="199" t="str">
        <f>IF(LEN($L45)&gt;0,VLOOKUP($F60,'Girls Input'!$AT$63:$AX$70,2,FALSE),"")</f>
        <v>Amber Valley</v>
      </c>
      <c r="M60" s="134">
        <f>IF(LEN($L45)&gt;0,VLOOKUP($F60,'Girls Input'!$AT$63:$AX$70,4,FALSE),"")</f>
        <v>340</v>
      </c>
      <c r="N60" s="134">
        <f>IF(LEN($L45)&gt;0,VLOOKUP($F60,'Girls Input'!$AT$63:$AX$70,3,FALSE),"")</f>
        <v>16</v>
      </c>
      <c r="O60" s="212">
        <f>IF(LEN($L45)&gt;0,VLOOKUP($F60,'Girls Input'!$AT$63:$AX$70,5,FALSE),"")</f>
        <v>6</v>
      </c>
    </row>
    <row r="61" spans="2:15" x14ac:dyDescent="0.25">
      <c r="C61" s="75"/>
      <c r="D61" s="75"/>
      <c r="E61" s="75"/>
      <c r="F61" s="329">
        <f t="shared" si="1"/>
        <v>4</v>
      </c>
      <c r="G61" s="199" t="str">
        <f>IF(LEN($G46)&gt;0,VLOOKUP($F61,'Girls Input'!$AA$63:$AE$70,2,FALSE),0)</f>
        <v>Coventry Godiva</v>
      </c>
      <c r="H61" s="200">
        <f>IF(LEN($G46)&gt;0,VLOOKUP($F61,'Girls Input'!$AA$63:$AE$70,4,FALSE),0)</f>
        <v>201.5</v>
      </c>
      <c r="I61" s="134">
        <f>IF(LEN($G46)&gt;0,VLOOKUP($F61,'Girls Input'!$AA$63:$AE$70,3,FALSE),0)</f>
        <v>9</v>
      </c>
      <c r="J61" s="212">
        <f>IF(LEN($G46)&gt;0,VLOOKUP($F61,'Girls Input'!$AA$63:$AE$70,5,FALSE),0)</f>
        <v>5</v>
      </c>
      <c r="K61" s="67"/>
      <c r="L61" s="199" t="str">
        <f>IF(LEN($L46)&gt;0,VLOOKUP($F61,'Girls Input'!$AT$63:$AX$70,2,FALSE),"")</f>
        <v>Stratford</v>
      </c>
      <c r="M61" s="134">
        <f>IF(LEN($L46)&gt;0,VLOOKUP($F61,'Girls Input'!$AT$63:$AX$70,4,FALSE),"")</f>
        <v>257</v>
      </c>
      <c r="N61" s="134">
        <f>IF(LEN($L46)&gt;0,VLOOKUP($F61,'Girls Input'!$AT$63:$AX$70,3,FALSE),"")</f>
        <v>12</v>
      </c>
      <c r="O61" s="212">
        <f>IF(LEN($L46)&gt;0,VLOOKUP($F61,'Girls Input'!$AT$63:$AX$70,5,FALSE),"")</f>
        <v>5</v>
      </c>
    </row>
    <row r="62" spans="2:15" x14ac:dyDescent="0.25">
      <c r="C62" s="75"/>
      <c r="D62" s="75"/>
      <c r="E62" s="75"/>
      <c r="F62" s="329">
        <f t="shared" si="1"/>
        <v>5</v>
      </c>
      <c r="G62" s="199" t="str">
        <f>IF(LEN($G47)&gt;0,VLOOKUP($F62,'Girls Input'!$AA$63:$AE$70,2,FALSE),0)</f>
        <v>Stratford</v>
      </c>
      <c r="H62" s="200">
        <f>IF(LEN($G47)&gt;0,VLOOKUP($F62,'Girls Input'!$AA$63:$AE$70,4,FALSE),0)</f>
        <v>157</v>
      </c>
      <c r="I62" s="134">
        <f>IF(LEN($G47)&gt;0,VLOOKUP($F62,'Girls Input'!$AA$63:$AE$70,3,FALSE),0)</f>
        <v>7</v>
      </c>
      <c r="J62" s="212">
        <f>IF(LEN($G47)&gt;0,VLOOKUP($F62,'Girls Input'!$AA$63:$AE$70,5,FALSE),0)</f>
        <v>3</v>
      </c>
      <c r="K62" s="67"/>
      <c r="L62" s="199" t="str">
        <f>IF(LEN($L47)&gt;0,VLOOKUP($F62,'Girls Input'!$AT$63:$AX$70,2,FALSE),"")</f>
        <v>Coventry Godiva</v>
      </c>
      <c r="M62" s="134">
        <f>IF(LEN($L47)&gt;0,VLOOKUP($F62,'Girls Input'!$AT$63:$AX$70,4,FALSE),"")</f>
        <v>260.5</v>
      </c>
      <c r="N62" s="134">
        <f>IF(LEN($L47)&gt;0,VLOOKUP($F62,'Girls Input'!$AT$63:$AX$70,3,FALSE),"")</f>
        <v>11</v>
      </c>
      <c r="O62" s="212">
        <f>IF(LEN($L47)&gt;0,VLOOKUP($F62,'Girls Input'!$AT$63:$AX$70,5,FALSE),"")</f>
        <v>4</v>
      </c>
    </row>
    <row r="63" spans="2:15" x14ac:dyDescent="0.25">
      <c r="C63" s="75"/>
      <c r="D63" s="75"/>
      <c r="E63" s="75"/>
      <c r="F63" s="329">
        <f t="shared" si="1"/>
        <v>6</v>
      </c>
      <c r="G63" s="199" t="str">
        <f>IF(LEN($G48)&gt;0,VLOOKUP($F63,'Girls Input'!$AA$63:$AE$70,2,FALSE),0)</f>
        <v>Kettering</v>
      </c>
      <c r="H63" s="200">
        <f>IF(LEN($G48)&gt;0,VLOOKUP($F63,'Girls Input'!$AA$63:$AE$70,4,FALSE),0)</f>
        <v>153</v>
      </c>
      <c r="I63" s="134">
        <f>IF(LEN($G48)&gt;0,VLOOKUP($F63,'Girls Input'!$AA$63:$AE$70,3,FALSE),0)</f>
        <v>7</v>
      </c>
      <c r="J63" s="212">
        <f>IF(LEN($G48)&gt;0,VLOOKUP($F63,'Girls Input'!$AA$63:$AE$70,5,FALSE),0)</f>
        <v>3</v>
      </c>
      <c r="K63" s="67"/>
      <c r="L63" s="199" t="str">
        <f>IF(LEN($L48)&gt;0,VLOOKUP($F63,'Girls Input'!$AT$63:$AX$70,2,FALSE),"")</f>
        <v>Kettering</v>
      </c>
      <c r="M63" s="134">
        <f>IF(LEN($L48)&gt;0,VLOOKUP($F63,'Girls Input'!$AT$63:$AX$70,4,FALSE),"")</f>
        <v>243</v>
      </c>
      <c r="N63" s="134">
        <f>IF(LEN($L48)&gt;0,VLOOKUP($F63,'Girls Input'!$AT$63:$AX$70,3,FALSE),"")</f>
        <v>10</v>
      </c>
      <c r="O63" s="212">
        <f>IF(LEN($L48)&gt;0,VLOOKUP($F63,'Girls Input'!$AT$63:$AX$70,5,FALSE),"")</f>
        <v>3</v>
      </c>
    </row>
    <row r="64" spans="2:15" x14ac:dyDescent="0.25">
      <c r="C64" s="75"/>
      <c r="D64" s="75"/>
      <c r="E64" s="75"/>
      <c r="F64" s="329">
        <f t="shared" si="1"/>
        <v>7</v>
      </c>
      <c r="G64" s="199" t="str">
        <f>IF(LEN($G49)&gt;0,VLOOKUP($F64,'Girls Input'!$AA$63:$AE$70,2,FALSE),0)</f>
        <v>Leicester</v>
      </c>
      <c r="H64" s="200">
        <f>IF(LEN($G49)&gt;0,VLOOKUP($F64,'Girls Input'!$AA$63:$AE$70,4,FALSE),0)</f>
        <v>123</v>
      </c>
      <c r="I64" s="134">
        <f>IF(LEN($G49)&gt;0,VLOOKUP($F64,'Girls Input'!$AA$63:$AE$70,3,FALSE),0)</f>
        <v>7</v>
      </c>
      <c r="J64" s="212">
        <f>IF(LEN($G49)&gt;0,VLOOKUP($F64,'Girls Input'!$AA$63:$AE$70,5,FALSE),0)</f>
        <v>3</v>
      </c>
      <c r="K64" s="67"/>
      <c r="L64" s="199" t="str">
        <f>IF(LEN($L49)&gt;0,VLOOKUP($F64,'Girls Input'!$AT$63:$AX$70,2,FALSE),"")</f>
        <v>Banbury</v>
      </c>
      <c r="M64" s="134">
        <f>IF(LEN($L49)&gt;0,VLOOKUP($F64,'Girls Input'!$AT$63:$AX$70,4,FALSE),"")</f>
        <v>188</v>
      </c>
      <c r="N64" s="134">
        <f>IF(LEN($L49)&gt;0,VLOOKUP($F64,'Girls Input'!$AT$63:$AX$70,3,FALSE),"")</f>
        <v>8</v>
      </c>
      <c r="O64" s="212">
        <f>IF(LEN($L49)&gt;0,VLOOKUP($F64,'Girls Input'!$AT$63:$AX$70,5,FALSE),"")</f>
        <v>1.5</v>
      </c>
    </row>
    <row r="65" spans="3:15" x14ac:dyDescent="0.25">
      <c r="C65" s="75"/>
      <c r="D65" s="75"/>
      <c r="E65" s="75"/>
      <c r="F65" s="329">
        <f t="shared" si="1"/>
        <v>8</v>
      </c>
      <c r="G65" s="199" t="str">
        <f>IF(LEN($G50)&gt;0,VLOOKUP($F65,'Girls Input'!$AA$63:$AE$70,2,FALSE),0)</f>
        <v>Banbury</v>
      </c>
      <c r="H65" s="200">
        <f>IF(LEN($G50)&gt;0,VLOOKUP($F65,'Girls Input'!$AA$63:$AE$70,4,FALSE),0)</f>
        <v>80</v>
      </c>
      <c r="I65" s="134">
        <f>IF(LEN($G50)&gt;0,VLOOKUP($F65,'Girls Input'!$AA$63:$AE$70,3,FALSE),0)</f>
        <v>2</v>
      </c>
      <c r="J65" s="212">
        <f>IF(LEN($G50)&gt;0,VLOOKUP($F65,'Girls Input'!$AA$63:$AE$70,5,FALSE),0)</f>
        <v>1</v>
      </c>
      <c r="K65" s="67"/>
      <c r="L65" s="199" t="str">
        <f>IF(LEN($L50)&gt;0,VLOOKUP($F65,'Girls Input'!$AT$63:$AX$70,2,FALSE),"")</f>
        <v>Leicester</v>
      </c>
      <c r="M65" s="134">
        <f>IF(LEN($L50)&gt;0,VLOOKUP($F65,'Girls Input'!$AT$63:$AX$70,4,FALSE),"")</f>
        <v>164</v>
      </c>
      <c r="N65" s="134">
        <f>IF(LEN($L50)&gt;0,VLOOKUP($F65,'Girls Input'!$AT$63:$AX$70,3,FALSE),"")</f>
        <v>8</v>
      </c>
      <c r="O65" s="212">
        <f>IF(LEN($L50)&gt;0,VLOOKUP($F65,'Girls Input'!$AT$63:$AX$70,5,FALSE),"")</f>
        <v>1.5</v>
      </c>
    </row>
    <row r="66" spans="3:15" ht="13.8" thickBot="1" x14ac:dyDescent="0.3">
      <c r="C66" s="75"/>
      <c r="D66" s="75"/>
      <c r="E66" s="75"/>
      <c r="F66" s="330" t="str">
        <f t="shared" si="1"/>
        <v xml:space="preserve"> </v>
      </c>
      <c r="G66" s="203"/>
      <c r="H66" s="204"/>
      <c r="I66" s="213"/>
      <c r="J66" s="214"/>
      <c r="K66" s="67"/>
      <c r="L66" s="203"/>
      <c r="M66" s="204"/>
      <c r="N66" s="213"/>
      <c r="O66" s="214"/>
    </row>
    <row r="67" spans="3:15" x14ac:dyDescent="0.25">
      <c r="C67" s="75"/>
      <c r="D67" s="75"/>
      <c r="E67" s="75"/>
      <c r="F67" s="75"/>
      <c r="G67" s="75"/>
      <c r="H67" s="75"/>
      <c r="I67" s="70">
        <f>SUM(I58:I66)</f>
        <v>72</v>
      </c>
      <c r="J67" s="70">
        <f>SUM(J58:J66)</f>
        <v>36</v>
      </c>
      <c r="K67" s="75"/>
      <c r="L67" s="200"/>
      <c r="M67" s="200"/>
      <c r="N67" s="70">
        <f>SUM(N58:N66)</f>
        <v>108</v>
      </c>
      <c r="O67" s="70">
        <f>SUM(O58:O66)</f>
        <v>36</v>
      </c>
    </row>
    <row r="68" spans="3:15" x14ac:dyDescent="0.25">
      <c r="C68" s="75"/>
      <c r="D68" s="75"/>
      <c r="E68" s="75"/>
      <c r="F68" s="75"/>
      <c r="G68" s="75"/>
      <c r="H68" s="75"/>
      <c r="I68" s="148"/>
      <c r="J68" s="148"/>
      <c r="K68" s="75"/>
      <c r="L68" s="200"/>
      <c r="M68" s="200"/>
      <c r="N68" s="148"/>
      <c r="O68" s="148"/>
    </row>
    <row r="69" spans="3:15" x14ac:dyDescent="0.25">
      <c r="L69" s="209"/>
      <c r="M69" s="209"/>
      <c r="N69" s="9"/>
      <c r="O69" s="9"/>
    </row>
    <row r="70" spans="3:15" x14ac:dyDescent="0.25">
      <c r="L70" s="209"/>
      <c r="M70" s="209"/>
      <c r="N70" s="9"/>
      <c r="O70" s="9"/>
    </row>
    <row r="71" spans="3:15" x14ac:dyDescent="0.25">
      <c r="L71" s="209"/>
      <c r="M71" s="209"/>
      <c r="N71" s="9"/>
      <c r="O71" s="9"/>
    </row>
    <row r="72" spans="3:15" x14ac:dyDescent="0.25">
      <c r="L72" s="209"/>
      <c r="M72" s="209"/>
      <c r="N72" s="9"/>
      <c r="O72" s="9"/>
    </row>
    <row r="73" spans="3:15" x14ac:dyDescent="0.25">
      <c r="L73" s="209"/>
      <c r="M73" s="209"/>
      <c r="N73" s="9"/>
      <c r="O73" s="9"/>
    </row>
    <row r="74" spans="3:15" x14ac:dyDescent="0.25">
      <c r="L74" s="209"/>
      <c r="M74" s="209"/>
    </row>
    <row r="75" spans="3:15" x14ac:dyDescent="0.25">
      <c r="L75" s="209"/>
      <c r="M75" s="209"/>
    </row>
    <row r="76" spans="3:15" x14ac:dyDescent="0.25">
      <c r="L76" s="209"/>
      <c r="M76" s="209"/>
    </row>
    <row r="77" spans="3:15" x14ac:dyDescent="0.25">
      <c r="L77" s="209"/>
      <c r="M77" s="209"/>
    </row>
    <row r="78" spans="3:15" x14ac:dyDescent="0.25">
      <c r="L78" s="209"/>
      <c r="M78" s="209"/>
    </row>
    <row r="79" spans="3:15" x14ac:dyDescent="0.25">
      <c r="L79" s="209"/>
      <c r="M79" s="209"/>
    </row>
    <row r="80" spans="3:15" x14ac:dyDescent="0.25">
      <c r="L80" s="209"/>
      <c r="M80" s="209"/>
    </row>
    <row r="81" spans="12:13" x14ac:dyDescent="0.25">
      <c r="L81" s="209"/>
      <c r="M81" s="209"/>
    </row>
    <row r="82" spans="12:13" x14ac:dyDescent="0.25">
      <c r="L82" s="209"/>
      <c r="M82" s="209"/>
    </row>
    <row r="83" spans="12:13" x14ac:dyDescent="0.25">
      <c r="L83" s="209"/>
      <c r="M83" s="209"/>
    </row>
    <row r="84" spans="12:13" x14ac:dyDescent="0.25">
      <c r="L84" s="209"/>
      <c r="M84" s="209"/>
    </row>
    <row r="85" spans="12:13" x14ac:dyDescent="0.25">
      <c r="L85" s="209"/>
      <c r="M85" s="209"/>
    </row>
    <row r="86" spans="12:13" x14ac:dyDescent="0.25">
      <c r="L86" s="209"/>
      <c r="M86" s="209"/>
    </row>
    <row r="87" spans="12:13" x14ac:dyDescent="0.25">
      <c r="L87" s="209"/>
      <c r="M87" s="209"/>
    </row>
    <row r="88" spans="12:13" x14ac:dyDescent="0.25">
      <c r="L88" s="209"/>
      <c r="M88" s="209"/>
    </row>
    <row r="89" spans="12:13" x14ac:dyDescent="0.25">
      <c r="L89" s="209"/>
      <c r="M89" s="209"/>
    </row>
    <row r="90" spans="12:13" x14ac:dyDescent="0.25">
      <c r="L90" s="209"/>
      <c r="M90" s="209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>
        <f>'Girls Input'!BF75</f>
        <v>0</v>
      </c>
      <c r="M104" s="209"/>
    </row>
    <row r="105" spans="12:13" x14ac:dyDescent="0.25">
      <c r="L105" s="209">
        <f>'Girls Input'!BF76</f>
        <v>0</v>
      </c>
      <c r="M105" s="209"/>
    </row>
    <row r="106" spans="12:13" x14ac:dyDescent="0.25">
      <c r="L106" s="209">
        <f>'Girls Input'!BF77</f>
        <v>0</v>
      </c>
      <c r="M106" s="209"/>
    </row>
    <row r="107" spans="12:13" x14ac:dyDescent="0.25">
      <c r="L107" s="209">
        <f>'Girls Input'!BF78</f>
        <v>0</v>
      </c>
      <c r="M107" s="209"/>
    </row>
    <row r="108" spans="12:13" x14ac:dyDescent="0.25">
      <c r="L108" s="209">
        <f>'Girls Input'!BF79</f>
        <v>0</v>
      </c>
      <c r="M108" s="209"/>
    </row>
    <row r="109" spans="12:13" x14ac:dyDescent="0.25">
      <c r="L109" s="209" t="str">
        <f>'Girls Input'!BF80</f>
        <v>Amber Valley</v>
      </c>
      <c r="M109" s="209"/>
    </row>
    <row r="110" spans="12:13" x14ac:dyDescent="0.25">
      <c r="L110" s="209" t="str">
        <f>'Girls Input'!BF81</f>
        <v>Banbury</v>
      </c>
      <c r="M110" s="209"/>
    </row>
    <row r="111" spans="12:13" x14ac:dyDescent="0.25">
      <c r="L111" s="209" t="str">
        <f>'Girls Input'!BF82</f>
        <v>Coventry Godiva</v>
      </c>
      <c r="M111" s="209"/>
    </row>
    <row r="112" spans="12:13" x14ac:dyDescent="0.25">
      <c r="L112" s="209" t="str">
        <f>'Girls Input'!BF83</f>
        <v>Kettering</v>
      </c>
      <c r="M112" s="209"/>
    </row>
    <row r="113" spans="12:13" x14ac:dyDescent="0.25">
      <c r="L113" s="209" t="str">
        <f>'Girls Input'!BF84</f>
        <v>Leicester</v>
      </c>
      <c r="M113" s="209"/>
    </row>
    <row r="114" spans="12:13" x14ac:dyDescent="0.25">
      <c r="L114" s="209" t="str">
        <f>'Girls Input'!BF85</f>
        <v>Rugby &amp; N'hampton</v>
      </c>
      <c r="M114" s="209"/>
    </row>
    <row r="115" spans="12:13" x14ac:dyDescent="0.25">
      <c r="L115" s="209" t="str">
        <f>'Girls Input'!BF86</f>
        <v>Solihull</v>
      </c>
      <c r="M115" s="209"/>
    </row>
    <row r="116" spans="12:13" x14ac:dyDescent="0.25">
      <c r="L116" s="209" t="str">
        <f>'Girls Input'!BF87</f>
        <v>Stratford</v>
      </c>
      <c r="M116" s="209"/>
    </row>
    <row r="117" spans="12:13" x14ac:dyDescent="0.25">
      <c r="L117" s="209">
        <f>'Girls Input'!BF88</f>
        <v>0</v>
      </c>
      <c r="M117" s="209"/>
    </row>
    <row r="118" spans="12:13" x14ac:dyDescent="0.25">
      <c r="L118" s="209">
        <f>'Girls Input'!BF89</f>
        <v>0</v>
      </c>
      <c r="M118" s="209"/>
    </row>
    <row r="119" spans="12:13" x14ac:dyDescent="0.25">
      <c r="L119" s="209">
        <f>'Girls Input'!BF90</f>
        <v>0</v>
      </c>
      <c r="M119" s="209"/>
    </row>
    <row r="120" spans="12:13" x14ac:dyDescent="0.25">
      <c r="L120" s="209">
        <f>'Girls Input'!BF91</f>
        <v>0</v>
      </c>
      <c r="M120" s="209"/>
    </row>
    <row r="121" spans="12:13" x14ac:dyDescent="0.25">
      <c r="L121" s="209">
        <f>'Girls Input'!BF92</f>
        <v>0</v>
      </c>
      <c r="M121" s="209"/>
    </row>
    <row r="122" spans="12:13" x14ac:dyDescent="0.25">
      <c r="L122" s="209">
        <f>'Girls Input'!BF93</f>
        <v>0</v>
      </c>
      <c r="M122" s="209"/>
    </row>
    <row r="123" spans="12:13" x14ac:dyDescent="0.25">
      <c r="L123" s="209">
        <f>'Girls Input'!BF94</f>
        <v>0</v>
      </c>
      <c r="M123" s="209"/>
    </row>
    <row r="124" spans="12:13" x14ac:dyDescent="0.25">
      <c r="L124" s="209">
        <f>'Girls Input'!BF95</f>
        <v>0</v>
      </c>
      <c r="M124" s="209"/>
    </row>
    <row r="125" spans="12:13" x14ac:dyDescent="0.25">
      <c r="L125" s="209">
        <f>'Girls Input'!BF96</f>
        <v>0</v>
      </c>
      <c r="M125" s="209"/>
    </row>
    <row r="126" spans="12:13" x14ac:dyDescent="0.25">
      <c r="L126" s="209">
        <f>'Girls Input'!BF97</f>
        <v>0</v>
      </c>
      <c r="M126" s="209"/>
    </row>
    <row r="127" spans="12:13" x14ac:dyDescent="0.25">
      <c r="L127" s="209">
        <f>'Girls Input'!BF98</f>
        <v>0</v>
      </c>
      <c r="M127" s="209"/>
    </row>
    <row r="128" spans="12:13" x14ac:dyDescent="0.25">
      <c r="L128" s="209">
        <f>'Girls Input'!BF99</f>
        <v>0</v>
      </c>
      <c r="M128" s="209"/>
    </row>
    <row r="129" spans="12:13" x14ac:dyDescent="0.25">
      <c r="L129" s="209">
        <f>'Girls Input'!BF100</f>
        <v>0</v>
      </c>
      <c r="M129" s="209"/>
    </row>
    <row r="130" spans="12:13" x14ac:dyDescent="0.25">
      <c r="L130" s="209">
        <f>'Girls Input'!BF101</f>
        <v>0</v>
      </c>
      <c r="M130" s="209"/>
    </row>
    <row r="131" spans="12:13" x14ac:dyDescent="0.25">
      <c r="L131" s="209">
        <f>'Girls Input'!BF102</f>
        <v>0</v>
      </c>
      <c r="M131" s="209"/>
    </row>
    <row r="132" spans="12:13" x14ac:dyDescent="0.25">
      <c r="L132" s="209">
        <f>'Girls Input'!BF103</f>
        <v>0</v>
      </c>
      <c r="M132" s="209"/>
    </row>
    <row r="133" spans="12:13" x14ac:dyDescent="0.25">
      <c r="L133" s="209">
        <f>'Girls Input'!BF104</f>
        <v>0</v>
      </c>
      <c r="M133" s="209"/>
    </row>
    <row r="134" spans="12:13" x14ac:dyDescent="0.25">
      <c r="L134" s="209">
        <f>'Girls Input'!BF105</f>
        <v>0</v>
      </c>
      <c r="M134" s="209"/>
    </row>
    <row r="135" spans="12:13" x14ac:dyDescent="0.25">
      <c r="L135" s="209">
        <f>'Girls Input'!BF106</f>
        <v>0</v>
      </c>
      <c r="M135" s="209"/>
    </row>
    <row r="136" spans="12:13" x14ac:dyDescent="0.25">
      <c r="L136" s="209">
        <f>'Girls Input'!BF107</f>
        <v>0</v>
      </c>
      <c r="M136" s="209"/>
    </row>
    <row r="137" spans="12:13" x14ac:dyDescent="0.25">
      <c r="L137" s="209">
        <f>'Girls Input'!BF108</f>
        <v>0</v>
      </c>
      <c r="M137" s="209"/>
    </row>
    <row r="138" spans="12:13" x14ac:dyDescent="0.25">
      <c r="L138" s="209">
        <f>'Girls Input'!BF109</f>
        <v>0</v>
      </c>
      <c r="M138" s="209"/>
    </row>
    <row r="139" spans="12:13" x14ac:dyDescent="0.25">
      <c r="L139" s="209">
        <f>'Girls Input'!BF110</f>
        <v>0</v>
      </c>
      <c r="M139" s="209"/>
    </row>
    <row r="140" spans="12:13" x14ac:dyDescent="0.25">
      <c r="L140" s="209">
        <f>'Girls Input'!BF111</f>
        <v>0</v>
      </c>
      <c r="M140" s="209"/>
    </row>
    <row r="141" spans="12:13" x14ac:dyDescent="0.25">
      <c r="L141" s="209">
        <f>'Girls Input'!BF112</f>
        <v>0</v>
      </c>
      <c r="M141" s="209"/>
    </row>
    <row r="142" spans="12:13" x14ac:dyDescent="0.25">
      <c r="L142" s="209">
        <f>'Girls Input'!BF113</f>
        <v>0</v>
      </c>
      <c r="M142" s="209"/>
    </row>
    <row r="143" spans="12:13" x14ac:dyDescent="0.25">
      <c r="L143" s="209">
        <f>'Girls Input'!BF114</f>
        <v>0</v>
      </c>
      <c r="M143" s="209"/>
    </row>
    <row r="144" spans="12:13" x14ac:dyDescent="0.25">
      <c r="L144" s="209">
        <f>'Girls Input'!BF115</f>
        <v>0</v>
      </c>
      <c r="M144" s="209"/>
    </row>
    <row r="145" spans="12:13" x14ac:dyDescent="0.25">
      <c r="L145" s="209">
        <f>'Girls Input'!BF116</f>
        <v>0</v>
      </c>
      <c r="M145" s="209"/>
    </row>
    <row r="146" spans="12:13" x14ac:dyDescent="0.25">
      <c r="L146" s="209">
        <f>'Girls Input'!BF117</f>
        <v>0</v>
      </c>
      <c r="M146" s="209"/>
    </row>
    <row r="147" spans="12:13" x14ac:dyDescent="0.25">
      <c r="L147" s="209">
        <f>'Girls Input'!BF118</f>
        <v>0</v>
      </c>
      <c r="M147" s="209"/>
    </row>
    <row r="148" spans="12:13" x14ac:dyDescent="0.25">
      <c r="L148" s="209">
        <f>'Girls Input'!BF119</f>
        <v>0</v>
      </c>
      <c r="M148" s="209"/>
    </row>
    <row r="149" spans="12:13" x14ac:dyDescent="0.25">
      <c r="L149" s="209">
        <f>'Girls Input'!BF120</f>
        <v>0</v>
      </c>
      <c r="M149" s="209"/>
    </row>
    <row r="150" spans="12:13" x14ac:dyDescent="0.25">
      <c r="L150" s="209">
        <f>'Girls Input'!BF121</f>
        <v>0</v>
      </c>
      <c r="M150" s="209"/>
    </row>
    <row r="151" spans="12:13" x14ac:dyDescent="0.25">
      <c r="L151" s="209">
        <f>'Girls Input'!BF122</f>
        <v>0</v>
      </c>
      <c r="M151" s="209"/>
    </row>
    <row r="152" spans="12:13" x14ac:dyDescent="0.25">
      <c r="L152" s="209">
        <f>'Girls Input'!BF123</f>
        <v>0</v>
      </c>
      <c r="M152" s="209"/>
    </row>
    <row r="153" spans="12:13" x14ac:dyDescent="0.25">
      <c r="L153" s="209">
        <f>'Girls Input'!BF124</f>
        <v>0</v>
      </c>
      <c r="M153" s="209"/>
    </row>
    <row r="154" spans="12:13" x14ac:dyDescent="0.25">
      <c r="L154" s="209">
        <f>'Girls Input'!BF125</f>
        <v>0</v>
      </c>
      <c r="M154" s="209"/>
    </row>
    <row r="155" spans="12:13" x14ac:dyDescent="0.25">
      <c r="L155" s="209">
        <f>'Girls Input'!BF126</f>
        <v>0</v>
      </c>
      <c r="M155" s="209"/>
    </row>
    <row r="156" spans="12:13" x14ac:dyDescent="0.25">
      <c r="L156" s="209">
        <f>'Girls Input'!BF127</f>
        <v>0</v>
      </c>
      <c r="M156" s="209"/>
    </row>
    <row r="157" spans="12:13" x14ac:dyDescent="0.25">
      <c r="L157" s="209">
        <f>'Girls Input'!BF128</f>
        <v>0</v>
      </c>
      <c r="M157" s="209"/>
    </row>
    <row r="158" spans="12:13" x14ac:dyDescent="0.25">
      <c r="L158" s="209">
        <f>'Girls Input'!BF129</f>
        <v>0</v>
      </c>
      <c r="M158" s="209"/>
    </row>
    <row r="159" spans="12:13" x14ac:dyDescent="0.25">
      <c r="L159" s="209">
        <f>'Girls Input'!BF130</f>
        <v>0</v>
      </c>
      <c r="M159" s="209"/>
    </row>
    <row r="160" spans="12:13" x14ac:dyDescent="0.25">
      <c r="L160" s="209">
        <f>'Girls Input'!BF131</f>
        <v>0</v>
      </c>
      <c r="M160" s="209"/>
    </row>
    <row r="161" spans="12:13" x14ac:dyDescent="0.25">
      <c r="L161" s="209">
        <f>'Girls Input'!BF132</f>
        <v>0</v>
      </c>
      <c r="M161" s="209"/>
    </row>
    <row r="162" spans="12:13" x14ac:dyDescent="0.25">
      <c r="L162" s="209">
        <f>'Girls Input'!BF133</f>
        <v>0</v>
      </c>
      <c r="M162" s="209"/>
    </row>
    <row r="163" spans="12:13" x14ac:dyDescent="0.25">
      <c r="L163" s="209">
        <f>'Girls Input'!BF134</f>
        <v>0</v>
      </c>
      <c r="M163" s="209"/>
    </row>
    <row r="164" spans="12:13" x14ac:dyDescent="0.25">
      <c r="L164" s="209">
        <f>'Girls Input'!BF135</f>
        <v>0</v>
      </c>
      <c r="M164" s="209"/>
    </row>
    <row r="165" spans="12:13" x14ac:dyDescent="0.25">
      <c r="L165" s="209">
        <f>'Girls Input'!BF136</f>
        <v>0</v>
      </c>
      <c r="M165" s="209"/>
    </row>
    <row r="166" spans="12:13" x14ac:dyDescent="0.25">
      <c r="L166" s="209">
        <f>'Girls Input'!BF137</f>
        <v>0</v>
      </c>
      <c r="M166" s="209"/>
    </row>
    <row r="167" spans="12:13" x14ac:dyDescent="0.25">
      <c r="L167" s="209">
        <f>'Girls Input'!BF138</f>
        <v>0</v>
      </c>
      <c r="M167" s="209"/>
    </row>
    <row r="168" spans="12:13" x14ac:dyDescent="0.25">
      <c r="L168" s="209">
        <f>'Girls Input'!BF139</f>
        <v>0</v>
      </c>
      <c r="M168" s="209"/>
    </row>
    <row r="169" spans="12:13" x14ac:dyDescent="0.25">
      <c r="L169" s="209">
        <f>'Girls Input'!BF140</f>
        <v>0</v>
      </c>
      <c r="M169" s="209"/>
    </row>
    <row r="170" spans="12:13" x14ac:dyDescent="0.25">
      <c r="L170" s="209">
        <f>'Girls Input'!BF141</f>
        <v>0</v>
      </c>
      <c r="M170" s="209"/>
    </row>
    <row r="171" spans="12:13" x14ac:dyDescent="0.25">
      <c r="L171" s="209">
        <f>'Girls Input'!BF142</f>
        <v>0</v>
      </c>
      <c r="M171" s="209"/>
    </row>
    <row r="172" spans="12:13" x14ac:dyDescent="0.25">
      <c r="L172" s="209">
        <f>'Girls Input'!BF143</f>
        <v>0</v>
      </c>
      <c r="M172" s="209"/>
    </row>
    <row r="173" spans="12:13" x14ac:dyDescent="0.25">
      <c r="L173" s="209">
        <f>'Girls Input'!BF144</f>
        <v>0</v>
      </c>
      <c r="M173" s="209"/>
    </row>
    <row r="174" spans="12:13" x14ac:dyDescent="0.25">
      <c r="L174" s="209">
        <f>'Girls Input'!BF145</f>
        <v>0</v>
      </c>
      <c r="M174" s="209"/>
    </row>
    <row r="175" spans="12:13" x14ac:dyDescent="0.25">
      <c r="L175" s="209">
        <f>'Girls Input'!BF146</f>
        <v>0</v>
      </c>
      <c r="M175" s="209"/>
    </row>
    <row r="176" spans="12:13" x14ac:dyDescent="0.25">
      <c r="L176" s="209">
        <f>'Girls Input'!BF147</f>
        <v>0</v>
      </c>
      <c r="M176" s="209"/>
    </row>
    <row r="177" spans="12:13" x14ac:dyDescent="0.25">
      <c r="L177" s="209">
        <f>'Girls Input'!BF148</f>
        <v>0</v>
      </c>
      <c r="M177" s="209"/>
    </row>
    <row r="178" spans="12:13" x14ac:dyDescent="0.25">
      <c r="L178" s="209">
        <f>'Girls Input'!BF149</f>
        <v>0</v>
      </c>
      <c r="M178" s="209"/>
    </row>
    <row r="179" spans="12:13" x14ac:dyDescent="0.25">
      <c r="L179" s="209">
        <f>'Girls Input'!BF150</f>
        <v>0</v>
      </c>
      <c r="M179" s="209"/>
    </row>
    <row r="180" spans="12:13" x14ac:dyDescent="0.25">
      <c r="L180" s="209">
        <f>'Girls Input'!BF151</f>
        <v>0</v>
      </c>
      <c r="M180" s="209"/>
    </row>
    <row r="181" spans="12:13" x14ac:dyDescent="0.25">
      <c r="L181" s="209">
        <f>'Girls Input'!BF152</f>
        <v>0</v>
      </c>
      <c r="M181" s="209"/>
    </row>
    <row r="182" spans="12:13" x14ac:dyDescent="0.25">
      <c r="L182" s="209">
        <f>'Girls Input'!BF153</f>
        <v>0</v>
      </c>
      <c r="M182" s="209"/>
    </row>
    <row r="183" spans="12:13" x14ac:dyDescent="0.25">
      <c r="L183" s="209">
        <f>'Girls Input'!BF154</f>
        <v>0</v>
      </c>
      <c r="M183" s="209"/>
    </row>
    <row r="184" spans="12:13" x14ac:dyDescent="0.25">
      <c r="L184" s="209">
        <f>'Girls Input'!BF155</f>
        <v>0</v>
      </c>
      <c r="M184" s="209"/>
    </row>
    <row r="185" spans="12:13" x14ac:dyDescent="0.25">
      <c r="L185" s="209">
        <f>'Girls Input'!BF156</f>
        <v>0</v>
      </c>
      <c r="M185" s="209"/>
    </row>
    <row r="186" spans="12:13" x14ac:dyDescent="0.25">
      <c r="L186" s="209">
        <f>'Girls Input'!BF157</f>
        <v>0</v>
      </c>
      <c r="M186" s="209"/>
    </row>
    <row r="187" spans="12:13" x14ac:dyDescent="0.25">
      <c r="L187" s="209">
        <f>'Girls Input'!BF158</f>
        <v>0</v>
      </c>
      <c r="M187" s="209"/>
    </row>
    <row r="188" spans="12:13" x14ac:dyDescent="0.25">
      <c r="L188" s="209">
        <f>'Girls Input'!BF159</f>
        <v>0</v>
      </c>
      <c r="M188" s="209"/>
    </row>
    <row r="189" spans="12:13" x14ac:dyDescent="0.25">
      <c r="L189" s="209">
        <f>'Girls Input'!BF160</f>
        <v>0</v>
      </c>
      <c r="M189" s="209"/>
    </row>
    <row r="190" spans="12:13" x14ac:dyDescent="0.25">
      <c r="L190" s="209">
        <f>'Girls Input'!BF161</f>
        <v>0</v>
      </c>
      <c r="M190" s="209"/>
    </row>
    <row r="191" spans="12:13" x14ac:dyDescent="0.25">
      <c r="L191" s="209">
        <f>'Girls Input'!BF162</f>
        <v>0</v>
      </c>
      <c r="M191" s="209"/>
    </row>
    <row r="192" spans="12:13" x14ac:dyDescent="0.25">
      <c r="L192" s="209">
        <f>'Girls Input'!BF163</f>
        <v>0</v>
      </c>
      <c r="M192" s="209"/>
    </row>
    <row r="193" spans="12:13" x14ac:dyDescent="0.25">
      <c r="L193" s="209">
        <f>'Girls Input'!BF164</f>
        <v>0</v>
      </c>
      <c r="M193" s="209"/>
    </row>
    <row r="194" spans="12:13" x14ac:dyDescent="0.25">
      <c r="L194" s="209">
        <f>'Girls Input'!BF165</f>
        <v>0</v>
      </c>
      <c r="M194" s="209"/>
    </row>
    <row r="195" spans="12:13" x14ac:dyDescent="0.25">
      <c r="L195" s="209">
        <f>'Girls Input'!BF166</f>
        <v>0</v>
      </c>
      <c r="M195" s="209"/>
    </row>
    <row r="196" spans="12:13" x14ac:dyDescent="0.25">
      <c r="L196" s="209">
        <f>'Girls Input'!BF167</f>
        <v>0</v>
      </c>
      <c r="M196" s="209"/>
    </row>
    <row r="197" spans="12:13" x14ac:dyDescent="0.25">
      <c r="L197" s="209">
        <f>'Girls Input'!BF168</f>
        <v>0</v>
      </c>
      <c r="M197" s="209"/>
    </row>
    <row r="198" spans="12:13" x14ac:dyDescent="0.25">
      <c r="L198" s="209">
        <f>'Girls Input'!BF169</f>
        <v>0</v>
      </c>
      <c r="M198" s="209"/>
    </row>
    <row r="199" spans="12:13" x14ac:dyDescent="0.25">
      <c r="L199" s="209">
        <f>'Girls Input'!BF170</f>
        <v>0</v>
      </c>
      <c r="M199" s="209"/>
    </row>
    <row r="200" spans="12:13" x14ac:dyDescent="0.25">
      <c r="L200" s="209">
        <f>'Girls Input'!BF171</f>
        <v>0</v>
      </c>
      <c r="M200" s="209"/>
    </row>
    <row r="201" spans="12:13" x14ac:dyDescent="0.25">
      <c r="L201" s="209">
        <f>'Girls Input'!BF172</f>
        <v>0</v>
      </c>
      <c r="M201" s="209"/>
    </row>
    <row r="202" spans="12:13" x14ac:dyDescent="0.25">
      <c r="L202" s="209">
        <f>'Girls Input'!BF173</f>
        <v>0</v>
      </c>
      <c r="M202" s="209"/>
    </row>
    <row r="203" spans="12:13" x14ac:dyDescent="0.25">
      <c r="L203" s="209">
        <f>'Girls Input'!BF174</f>
        <v>0</v>
      </c>
      <c r="M203" s="209"/>
    </row>
    <row r="204" spans="12:13" x14ac:dyDescent="0.25">
      <c r="L204" s="209">
        <f>'Girls Input'!BF175</f>
        <v>0</v>
      </c>
      <c r="M204" s="209"/>
    </row>
    <row r="205" spans="12:13" x14ac:dyDescent="0.25">
      <c r="L205" s="209">
        <f>'Girls Input'!BF176</f>
        <v>0</v>
      </c>
      <c r="M205" s="209"/>
    </row>
    <row r="206" spans="12:13" x14ac:dyDescent="0.25">
      <c r="L206" s="209">
        <f>'Girls Input'!BF177</f>
        <v>0</v>
      </c>
      <c r="M206" s="209"/>
    </row>
    <row r="207" spans="12:13" x14ac:dyDescent="0.25">
      <c r="L207" s="209">
        <f>'Girls Input'!BF178</f>
        <v>0</v>
      </c>
      <c r="M207" s="209"/>
    </row>
    <row r="208" spans="12:13" x14ac:dyDescent="0.25">
      <c r="L208" s="209">
        <f>'Girls Input'!BF179</f>
        <v>0</v>
      </c>
      <c r="M208" s="209"/>
    </row>
    <row r="209" spans="12:13" x14ac:dyDescent="0.25">
      <c r="L209" s="209">
        <f>'Girls Input'!BF180</f>
        <v>0</v>
      </c>
      <c r="M209" s="209"/>
    </row>
    <row r="210" spans="12:13" x14ac:dyDescent="0.25">
      <c r="L210" s="209">
        <f>'Girls Input'!BF181</f>
        <v>0</v>
      </c>
      <c r="M210" s="209"/>
    </row>
    <row r="211" spans="12:13" x14ac:dyDescent="0.25">
      <c r="L211" s="209">
        <f>'Girls Input'!BF182</f>
        <v>0</v>
      </c>
      <c r="M211" s="209"/>
    </row>
    <row r="212" spans="12:13" x14ac:dyDescent="0.25">
      <c r="L212" s="209">
        <f>'Girls Input'!BF183</f>
        <v>0</v>
      </c>
      <c r="M212" s="209"/>
    </row>
    <row r="213" spans="12:13" x14ac:dyDescent="0.25">
      <c r="L213" s="209">
        <f>'Girls Input'!BF184</f>
        <v>0</v>
      </c>
      <c r="M213" s="209"/>
    </row>
    <row r="214" spans="12:13" x14ac:dyDescent="0.25">
      <c r="L214" s="209">
        <f>'Girls Input'!BF185</f>
        <v>0</v>
      </c>
      <c r="M214" s="209"/>
    </row>
    <row r="215" spans="12:13" x14ac:dyDescent="0.25">
      <c r="L215" s="209">
        <f>'Girls Input'!BF186</f>
        <v>0</v>
      </c>
      <c r="M215" s="209"/>
    </row>
    <row r="216" spans="12:13" x14ac:dyDescent="0.25">
      <c r="L216" s="209">
        <f>'Girls Input'!BF187</f>
        <v>0</v>
      </c>
      <c r="M216" s="209"/>
    </row>
    <row r="217" spans="12:13" x14ac:dyDescent="0.25">
      <c r="L217" s="209">
        <f>'Girls Input'!BF188</f>
        <v>0</v>
      </c>
      <c r="M217" s="209"/>
    </row>
    <row r="218" spans="12:13" x14ac:dyDescent="0.25">
      <c r="L218" s="209">
        <f>'Girls Input'!BF189</f>
        <v>0</v>
      </c>
      <c r="M218" s="209"/>
    </row>
    <row r="219" spans="12:13" x14ac:dyDescent="0.25">
      <c r="L219" s="209">
        <f>'Girls Input'!BF190</f>
        <v>0</v>
      </c>
      <c r="M219" s="209"/>
    </row>
    <row r="220" spans="12:13" x14ac:dyDescent="0.25">
      <c r="L220" s="209">
        <f>'Girls Input'!BF191</f>
        <v>0</v>
      </c>
      <c r="M220" s="209"/>
    </row>
    <row r="221" spans="12:13" x14ac:dyDescent="0.25">
      <c r="L221" s="209">
        <f>'Girls Input'!BF192</f>
        <v>0</v>
      </c>
      <c r="M221" s="209"/>
    </row>
    <row r="222" spans="12:13" x14ac:dyDescent="0.25">
      <c r="L222" s="209">
        <f>'Girls Input'!BF193</f>
        <v>0</v>
      </c>
      <c r="M222" s="209"/>
    </row>
    <row r="223" spans="12:13" x14ac:dyDescent="0.25">
      <c r="L223" s="209">
        <f>'Girls Input'!BF194</f>
        <v>0</v>
      </c>
      <c r="M223" s="209"/>
    </row>
    <row r="224" spans="12:13" x14ac:dyDescent="0.25">
      <c r="L224" s="209">
        <f>'Girls Input'!BF195</f>
        <v>0</v>
      </c>
      <c r="M224" s="209"/>
    </row>
    <row r="225" spans="12:13" x14ac:dyDescent="0.25">
      <c r="L225" s="209">
        <f>'Girls Input'!BF196</f>
        <v>0</v>
      </c>
      <c r="M225" s="209"/>
    </row>
    <row r="226" spans="12:13" x14ac:dyDescent="0.25">
      <c r="L226" s="209">
        <f>'Girls Input'!BF197</f>
        <v>0</v>
      </c>
      <c r="M226" s="209"/>
    </row>
    <row r="227" spans="12:13" x14ac:dyDescent="0.25">
      <c r="L227" s="209">
        <f>'Girls Input'!BF198</f>
        <v>0</v>
      </c>
      <c r="M227" s="209"/>
    </row>
    <row r="228" spans="12:13" x14ac:dyDescent="0.25">
      <c r="L228" s="209">
        <f>'Girls Input'!BF199</f>
        <v>0</v>
      </c>
      <c r="M228" s="209"/>
    </row>
    <row r="229" spans="12:13" x14ac:dyDescent="0.25">
      <c r="L229" s="209">
        <f>'Girls Input'!BF200</f>
        <v>0</v>
      </c>
      <c r="M229" s="209"/>
    </row>
    <row r="230" spans="12:13" x14ac:dyDescent="0.25">
      <c r="L230" s="209">
        <f>'Girls Input'!BF201</f>
        <v>0</v>
      </c>
      <c r="M230" s="209"/>
    </row>
    <row r="231" spans="12:13" x14ac:dyDescent="0.25">
      <c r="L231" s="209">
        <f>'Girls Input'!BF202</f>
        <v>0</v>
      </c>
      <c r="M231" s="209"/>
    </row>
    <row r="232" spans="12:13" x14ac:dyDescent="0.25">
      <c r="L232" s="209">
        <f>'Girls Input'!BF203</f>
        <v>0</v>
      </c>
      <c r="M232" s="209"/>
    </row>
    <row r="233" spans="12:13" x14ac:dyDescent="0.25">
      <c r="L233" s="209">
        <f>'Girls Input'!BF204</f>
        <v>0</v>
      </c>
      <c r="M233" s="209"/>
    </row>
    <row r="234" spans="12:13" x14ac:dyDescent="0.25">
      <c r="L234" s="209">
        <f>'Girls Input'!BF205</f>
        <v>0</v>
      </c>
      <c r="M234" s="209"/>
    </row>
    <row r="235" spans="12:13" x14ac:dyDescent="0.25">
      <c r="L235" s="209">
        <f>'Girls Input'!BF206</f>
        <v>0</v>
      </c>
      <c r="M235" s="209"/>
    </row>
    <row r="236" spans="12:13" x14ac:dyDescent="0.25">
      <c r="L236" s="209">
        <f>'Girls Input'!BF207</f>
        <v>0</v>
      </c>
      <c r="M236" s="209"/>
    </row>
    <row r="237" spans="12:13" x14ac:dyDescent="0.25">
      <c r="L237" s="209">
        <f>'Girls Input'!BF208</f>
        <v>0</v>
      </c>
      <c r="M237" s="209"/>
    </row>
    <row r="238" spans="12:13" x14ac:dyDescent="0.25">
      <c r="L238" s="209">
        <f>'Girls Input'!BF209</f>
        <v>0</v>
      </c>
      <c r="M238" s="209"/>
    </row>
    <row r="239" spans="12:13" x14ac:dyDescent="0.25">
      <c r="L239" s="209">
        <f>'Girls Input'!BF210</f>
        <v>0</v>
      </c>
      <c r="M239" s="209"/>
    </row>
    <row r="240" spans="12:13" x14ac:dyDescent="0.25">
      <c r="L240" s="209">
        <f>'Girls Input'!BF211</f>
        <v>0</v>
      </c>
      <c r="M240" s="209"/>
    </row>
    <row r="241" spans="12:13" x14ac:dyDescent="0.25">
      <c r="L241" s="209">
        <f>'Girls Input'!BF212</f>
        <v>0</v>
      </c>
      <c r="M241" s="209"/>
    </row>
    <row r="242" spans="12:13" x14ac:dyDescent="0.25">
      <c r="L242" s="209">
        <f>'Girls Input'!BF213</f>
        <v>0</v>
      </c>
      <c r="M242" s="209"/>
    </row>
    <row r="243" spans="12:13" x14ac:dyDescent="0.25">
      <c r="L243" s="209">
        <f>'Girls Input'!BF214</f>
        <v>0</v>
      </c>
      <c r="M243" s="209"/>
    </row>
    <row r="244" spans="12:13" x14ac:dyDescent="0.25">
      <c r="L244" s="209">
        <f>'Girls Input'!BF215</f>
        <v>0</v>
      </c>
      <c r="M244" s="209"/>
    </row>
    <row r="245" spans="12:13" x14ac:dyDescent="0.25">
      <c r="L245" s="209">
        <f>'Girls Input'!BF216</f>
        <v>0</v>
      </c>
      <c r="M245" s="209"/>
    </row>
    <row r="246" spans="12:13" x14ac:dyDescent="0.25">
      <c r="L246" s="209">
        <f>'Girls Input'!BF217</f>
        <v>0</v>
      </c>
      <c r="M246" s="209"/>
    </row>
    <row r="247" spans="12:13" x14ac:dyDescent="0.25">
      <c r="L247" s="209">
        <f>'Girls Input'!BF218</f>
        <v>0</v>
      </c>
      <c r="M247" s="209"/>
    </row>
    <row r="248" spans="12:13" x14ac:dyDescent="0.25">
      <c r="L248" s="209">
        <f>'Girls Input'!BF219</f>
        <v>0</v>
      </c>
      <c r="M248" s="209"/>
    </row>
    <row r="249" spans="12:13" x14ac:dyDescent="0.25">
      <c r="L249" s="209">
        <f>'Girls Input'!BF220</f>
        <v>0</v>
      </c>
      <c r="M249" s="209"/>
    </row>
    <row r="250" spans="12:13" x14ac:dyDescent="0.25">
      <c r="L250" s="209">
        <f>'Girls Input'!BF221</f>
        <v>0</v>
      </c>
      <c r="M250" s="209"/>
    </row>
    <row r="251" spans="12:13" x14ac:dyDescent="0.25">
      <c r="L251" s="209">
        <f>'Girls Input'!BF222</f>
        <v>0</v>
      </c>
      <c r="M251" s="209"/>
    </row>
    <row r="252" spans="12:13" x14ac:dyDescent="0.25">
      <c r="L252" s="209">
        <f>'Girls Input'!BF223</f>
        <v>0</v>
      </c>
      <c r="M252" s="209"/>
    </row>
    <row r="253" spans="12:13" x14ac:dyDescent="0.25">
      <c r="L253" s="209">
        <f>'Girls Input'!BF224</f>
        <v>0</v>
      </c>
      <c r="M253" s="209"/>
    </row>
    <row r="254" spans="12:13" x14ac:dyDescent="0.25">
      <c r="L254" s="209">
        <f>'Girls Input'!BF225</f>
        <v>0</v>
      </c>
      <c r="M254" s="209"/>
    </row>
    <row r="255" spans="12:13" x14ac:dyDescent="0.25">
      <c r="L255" s="209">
        <f>'Girls Input'!BF226</f>
        <v>0</v>
      </c>
      <c r="M255" s="209"/>
    </row>
    <row r="256" spans="12:13" x14ac:dyDescent="0.25">
      <c r="L256" s="209">
        <f>'Girls Input'!BF227</f>
        <v>0</v>
      </c>
      <c r="M256" s="209"/>
    </row>
    <row r="257" spans="12:13" x14ac:dyDescent="0.25">
      <c r="L257" s="209">
        <f>'Girls Input'!BF228</f>
        <v>0</v>
      </c>
      <c r="M257" s="209"/>
    </row>
    <row r="258" spans="12:13" x14ac:dyDescent="0.25">
      <c r="L258" s="209">
        <f>'Girls Input'!BF229</f>
        <v>0</v>
      </c>
      <c r="M258" s="209"/>
    </row>
    <row r="259" spans="12:13" x14ac:dyDescent="0.25">
      <c r="L259" s="209">
        <f>'Girls Input'!BF230</f>
        <v>0</v>
      </c>
      <c r="M259" s="209"/>
    </row>
    <row r="260" spans="12:13" x14ac:dyDescent="0.25">
      <c r="L260" s="209">
        <f>'Girls Input'!BF231</f>
        <v>0</v>
      </c>
      <c r="M260" s="209"/>
    </row>
    <row r="261" spans="12:13" x14ac:dyDescent="0.25">
      <c r="L261" s="209">
        <f>'Girls Input'!BF232</f>
        <v>0</v>
      </c>
      <c r="M261" s="209"/>
    </row>
    <row r="262" spans="12:13" x14ac:dyDescent="0.25">
      <c r="L262" s="209">
        <f>'Girls Input'!BF233</f>
        <v>0</v>
      </c>
      <c r="M262" s="209"/>
    </row>
    <row r="263" spans="12:13" x14ac:dyDescent="0.25">
      <c r="L263" s="209">
        <f>'Girls Input'!BF234</f>
        <v>0</v>
      </c>
      <c r="M263" s="209"/>
    </row>
    <row r="264" spans="12:13" x14ac:dyDescent="0.25">
      <c r="L264" s="209">
        <f>'Girls Input'!BF235</f>
        <v>0</v>
      </c>
      <c r="M264" s="209"/>
    </row>
    <row r="265" spans="12:13" x14ac:dyDescent="0.25">
      <c r="L265" s="209">
        <f>'Girls Input'!BF236</f>
        <v>0</v>
      </c>
      <c r="M265" s="209"/>
    </row>
    <row r="266" spans="12:13" x14ac:dyDescent="0.25">
      <c r="L266" s="209">
        <f>'Girls Input'!BF237</f>
        <v>0</v>
      </c>
      <c r="M266" s="209"/>
    </row>
    <row r="267" spans="12:13" x14ac:dyDescent="0.25">
      <c r="L267" s="209">
        <f>'Girls Input'!BF238</f>
        <v>0</v>
      </c>
      <c r="M267" s="209"/>
    </row>
    <row r="268" spans="12:13" x14ac:dyDescent="0.25">
      <c r="L268" s="209">
        <f>'Girls Input'!BF239</f>
        <v>0</v>
      </c>
      <c r="M268" s="209"/>
    </row>
    <row r="269" spans="12:13" x14ac:dyDescent="0.25">
      <c r="L269" s="209">
        <f>'Girls Input'!BF240</f>
        <v>0</v>
      </c>
      <c r="M269" s="209"/>
    </row>
    <row r="270" spans="12:13" x14ac:dyDescent="0.25">
      <c r="L270" s="209">
        <f>'Girls Input'!BF241</f>
        <v>0</v>
      </c>
      <c r="M270" s="209"/>
    </row>
    <row r="271" spans="12:13" x14ac:dyDescent="0.25">
      <c r="L271" s="209">
        <f>'Girls Input'!BF242</f>
        <v>0</v>
      </c>
      <c r="M271" s="209"/>
    </row>
    <row r="272" spans="12:13" x14ac:dyDescent="0.25">
      <c r="L272" s="209">
        <f>'Girls Input'!BF243</f>
        <v>0</v>
      </c>
      <c r="M272" s="209"/>
    </row>
    <row r="273" spans="12:13" x14ac:dyDescent="0.25">
      <c r="L273" s="209">
        <f>'Girls Input'!BF244</f>
        <v>0</v>
      </c>
      <c r="M273" s="209"/>
    </row>
    <row r="274" spans="12:13" x14ac:dyDescent="0.25">
      <c r="L274" s="209">
        <f>'Girls Input'!BF245</f>
        <v>0</v>
      </c>
      <c r="M274" s="209"/>
    </row>
    <row r="275" spans="12:13" x14ac:dyDescent="0.25">
      <c r="L275" s="209">
        <f>'Girls Input'!BF246</f>
        <v>0</v>
      </c>
      <c r="M275" s="209"/>
    </row>
    <row r="276" spans="12:13" x14ac:dyDescent="0.25">
      <c r="L276" s="209">
        <f>'Girls Input'!BF247</f>
        <v>0</v>
      </c>
      <c r="M276" s="209"/>
    </row>
    <row r="277" spans="12:13" x14ac:dyDescent="0.25">
      <c r="L277" s="209">
        <f>'Girls Input'!BF248</f>
        <v>0</v>
      </c>
      <c r="M277" s="209"/>
    </row>
    <row r="278" spans="12:13" x14ac:dyDescent="0.25">
      <c r="L278" s="209">
        <f>'Girls Input'!BF249</f>
        <v>0</v>
      </c>
      <c r="M278" s="209"/>
    </row>
    <row r="279" spans="12:13" x14ac:dyDescent="0.25">
      <c r="L279" s="209">
        <f>'Girls Input'!BF250</f>
        <v>0</v>
      </c>
      <c r="M279" s="209"/>
    </row>
    <row r="280" spans="12:13" x14ac:dyDescent="0.25">
      <c r="L280" s="209">
        <f>'Girls Input'!BF251</f>
        <v>0</v>
      </c>
      <c r="M280" s="209"/>
    </row>
    <row r="281" spans="12:13" x14ac:dyDescent="0.25">
      <c r="L281" s="209">
        <f>'Girls Input'!BF252</f>
        <v>0</v>
      </c>
      <c r="M281" s="209"/>
    </row>
    <row r="282" spans="12:13" x14ac:dyDescent="0.25">
      <c r="L282" s="209">
        <f>'Girls Input'!BF253</f>
        <v>0</v>
      </c>
      <c r="M282" s="209"/>
    </row>
    <row r="283" spans="12:13" x14ac:dyDescent="0.25">
      <c r="L283" s="209">
        <f>'Girls Input'!BF254</f>
        <v>0</v>
      </c>
      <c r="M283" s="209"/>
    </row>
    <row r="284" spans="12:13" x14ac:dyDescent="0.25">
      <c r="L284" s="209">
        <f>'Girls Input'!BF255</f>
        <v>0</v>
      </c>
      <c r="M284" s="209"/>
    </row>
    <row r="285" spans="12:13" x14ac:dyDescent="0.25">
      <c r="L285" s="209">
        <f>'Girls Input'!BF256</f>
        <v>0</v>
      </c>
      <c r="M285" s="209"/>
    </row>
    <row r="286" spans="12:13" x14ac:dyDescent="0.25">
      <c r="L286" s="209">
        <f>'Girls Input'!BF257</f>
        <v>0</v>
      </c>
      <c r="M286" s="209"/>
    </row>
    <row r="287" spans="12:13" x14ac:dyDescent="0.25">
      <c r="L287" s="209">
        <f>'Girls Input'!BF258</f>
        <v>0</v>
      </c>
      <c r="M287" s="209"/>
    </row>
    <row r="288" spans="12:13" x14ac:dyDescent="0.25">
      <c r="L288" s="209">
        <f>'Girls Input'!BF259</f>
        <v>0</v>
      </c>
      <c r="M288" s="209"/>
    </row>
    <row r="289" spans="12:13" x14ac:dyDescent="0.25">
      <c r="L289" s="209">
        <f>'Girls Input'!BF260</f>
        <v>0</v>
      </c>
      <c r="M289" s="209"/>
    </row>
    <row r="290" spans="12:13" x14ac:dyDescent="0.25">
      <c r="L290" s="209">
        <f>'Girls Input'!BF261</f>
        <v>0</v>
      </c>
      <c r="M290" s="209"/>
    </row>
    <row r="291" spans="12:13" x14ac:dyDescent="0.25">
      <c r="L291" s="209">
        <f>'Girls Input'!BF262</f>
        <v>0</v>
      </c>
      <c r="M291" s="209"/>
    </row>
    <row r="292" spans="12:13" x14ac:dyDescent="0.25">
      <c r="L292" s="209">
        <f>'Girls Input'!BF263</f>
        <v>0</v>
      </c>
      <c r="M292" s="209"/>
    </row>
    <row r="293" spans="12:13" x14ac:dyDescent="0.25">
      <c r="L293" s="209">
        <f>'Girls Input'!BF264</f>
        <v>0</v>
      </c>
      <c r="M293" s="209"/>
    </row>
    <row r="294" spans="12:13" x14ac:dyDescent="0.25">
      <c r="L294" s="209">
        <f>'Girls Input'!BF265</f>
        <v>0</v>
      </c>
      <c r="M294" s="209"/>
    </row>
    <row r="295" spans="12:13" x14ac:dyDescent="0.25">
      <c r="L295" s="209">
        <f>'Girls Input'!BF266</f>
        <v>0</v>
      </c>
      <c r="M295" s="209"/>
    </row>
    <row r="296" spans="12:13" x14ac:dyDescent="0.25">
      <c r="L296" s="209">
        <f>'Girls Input'!BF267</f>
        <v>0</v>
      </c>
      <c r="M296" s="209"/>
    </row>
    <row r="297" spans="12:13" x14ac:dyDescent="0.25">
      <c r="L297" s="209">
        <f>'Girls Input'!BF268</f>
        <v>0</v>
      </c>
      <c r="M297" s="209"/>
    </row>
    <row r="298" spans="12:13" x14ac:dyDescent="0.25">
      <c r="L298" s="209">
        <f>'Girls Input'!BF269</f>
        <v>0</v>
      </c>
      <c r="M298" s="209"/>
    </row>
    <row r="299" spans="12:13" x14ac:dyDescent="0.25">
      <c r="L299" s="209">
        <f>'Girls Input'!BF270</f>
        <v>0</v>
      </c>
      <c r="M299" s="209"/>
    </row>
    <row r="300" spans="12:13" x14ac:dyDescent="0.25">
      <c r="L300" s="209">
        <f>'Girls Input'!BF271</f>
        <v>0</v>
      </c>
      <c r="M300" s="209"/>
    </row>
    <row r="301" spans="12:13" x14ac:dyDescent="0.25">
      <c r="L301" s="209">
        <f>'Girls Input'!BF272</f>
        <v>0</v>
      </c>
      <c r="M301" s="209"/>
    </row>
    <row r="302" spans="12:13" x14ac:dyDescent="0.25">
      <c r="L302" s="209">
        <f>'Girls Input'!BF273</f>
        <v>0</v>
      </c>
      <c r="M302" s="209"/>
    </row>
    <row r="303" spans="12:13" x14ac:dyDescent="0.25">
      <c r="L303" s="209">
        <f>'Girls Input'!BF274</f>
        <v>0</v>
      </c>
      <c r="M303" s="209"/>
    </row>
    <row r="304" spans="12:13" x14ac:dyDescent="0.25">
      <c r="L304" s="209">
        <f>'Girls Input'!BF275</f>
        <v>0</v>
      </c>
      <c r="M304" s="209"/>
    </row>
    <row r="305" spans="12:13" x14ac:dyDescent="0.25">
      <c r="L305" s="209">
        <f>'Girls Input'!BF276</f>
        <v>0</v>
      </c>
      <c r="M305" s="209"/>
    </row>
    <row r="306" spans="12:13" x14ac:dyDescent="0.25">
      <c r="L306" s="209">
        <f>'Girls Input'!BF277</f>
        <v>0</v>
      </c>
      <c r="M306" s="209"/>
    </row>
    <row r="307" spans="12:13" x14ac:dyDescent="0.25">
      <c r="L307" s="209">
        <f>'Girls Input'!BF278</f>
        <v>0</v>
      </c>
      <c r="M307" s="209"/>
    </row>
    <row r="308" spans="12:13" x14ac:dyDescent="0.25">
      <c r="L308" s="209">
        <f>'Girls Input'!BF279</f>
        <v>0</v>
      </c>
      <c r="M308" s="209"/>
    </row>
    <row r="309" spans="12:13" x14ac:dyDescent="0.25">
      <c r="L309" s="209">
        <f>'Girls Input'!BF280</f>
        <v>0</v>
      </c>
      <c r="M309" s="209"/>
    </row>
    <row r="310" spans="12:13" x14ac:dyDescent="0.25">
      <c r="L310" s="209">
        <f>'Girls Input'!BF281</f>
        <v>0</v>
      </c>
      <c r="M310" s="209"/>
    </row>
    <row r="311" spans="12:13" x14ac:dyDescent="0.25">
      <c r="L311" s="209">
        <f>'Girls Input'!BF282</f>
        <v>0</v>
      </c>
      <c r="M311" s="209"/>
    </row>
    <row r="312" spans="12:13" x14ac:dyDescent="0.25">
      <c r="L312" s="209">
        <f>'Girls Input'!BF283</f>
        <v>0</v>
      </c>
      <c r="M312" s="209"/>
    </row>
    <row r="313" spans="12:13" x14ac:dyDescent="0.25">
      <c r="L313" s="209">
        <f>'Girls Input'!BF284</f>
        <v>0</v>
      </c>
      <c r="M313" s="209"/>
    </row>
    <row r="314" spans="12:13" x14ac:dyDescent="0.25">
      <c r="L314" s="209">
        <f>'Girls Input'!BF285</f>
        <v>0</v>
      </c>
      <c r="M314" s="209"/>
    </row>
    <row r="315" spans="12:13" x14ac:dyDescent="0.25">
      <c r="L315" s="209">
        <f>'Girls Input'!BF286</f>
        <v>0</v>
      </c>
      <c r="M315" s="209"/>
    </row>
    <row r="316" spans="12:13" x14ac:dyDescent="0.25">
      <c r="L316" s="209">
        <f>'Girls Input'!BF287</f>
        <v>0</v>
      </c>
      <c r="M316" s="209"/>
    </row>
    <row r="317" spans="12:13" x14ac:dyDescent="0.25">
      <c r="L317" s="209">
        <f>'Girls Input'!BF288</f>
        <v>0</v>
      </c>
      <c r="M317" s="209"/>
    </row>
    <row r="318" spans="12:13" x14ac:dyDescent="0.25">
      <c r="L318" s="209">
        <f>'Girls Input'!BF289</f>
        <v>0</v>
      </c>
      <c r="M318" s="209"/>
    </row>
    <row r="319" spans="12:13" x14ac:dyDescent="0.25">
      <c r="L319" s="209">
        <f>'Girls Input'!BF290</f>
        <v>0</v>
      </c>
      <c r="M319" s="209"/>
    </row>
    <row r="320" spans="12:13" x14ac:dyDescent="0.25">
      <c r="L320" s="209">
        <f>'Girls Input'!BF291</f>
        <v>0</v>
      </c>
      <c r="M320" s="209"/>
    </row>
    <row r="321" spans="12:13" x14ac:dyDescent="0.25">
      <c r="L321" s="209">
        <f>'Girls Input'!BF292</f>
        <v>0</v>
      </c>
      <c r="M321" s="209"/>
    </row>
    <row r="322" spans="12:13" x14ac:dyDescent="0.25">
      <c r="L322" s="209">
        <f>'Girls Input'!BF293</f>
        <v>0</v>
      </c>
      <c r="M322" s="209"/>
    </row>
    <row r="323" spans="12:13" x14ac:dyDescent="0.25">
      <c r="L323" s="209">
        <f>'Girls Input'!BF294</f>
        <v>0</v>
      </c>
      <c r="M323" s="209"/>
    </row>
    <row r="324" spans="12:13" x14ac:dyDescent="0.25">
      <c r="L324" s="209">
        <f>'Girls Input'!BF295</f>
        <v>0</v>
      </c>
      <c r="M324" s="209"/>
    </row>
    <row r="325" spans="12:13" x14ac:dyDescent="0.25">
      <c r="L325" s="209">
        <f>'Girls Input'!BF296</f>
        <v>0</v>
      </c>
      <c r="M325" s="209"/>
    </row>
    <row r="326" spans="12:13" x14ac:dyDescent="0.25">
      <c r="L326" s="209">
        <f>'Girls Input'!BF297</f>
        <v>0</v>
      </c>
      <c r="M326" s="209"/>
    </row>
    <row r="327" spans="12:13" x14ac:dyDescent="0.25">
      <c r="L327" s="209">
        <f>'Girls Input'!BF298</f>
        <v>0</v>
      </c>
      <c r="M327" s="209"/>
    </row>
    <row r="328" spans="12:13" x14ac:dyDescent="0.25">
      <c r="L328" s="209">
        <f>'Girls Input'!BF299</f>
        <v>0</v>
      </c>
      <c r="M328" s="209"/>
    </row>
    <row r="329" spans="12:13" x14ac:dyDescent="0.25">
      <c r="L329" s="209">
        <f>'Girls Input'!BF300</f>
        <v>0</v>
      </c>
      <c r="M329" s="209"/>
    </row>
    <row r="330" spans="12:13" x14ac:dyDescent="0.25">
      <c r="L330" s="209">
        <f>'Girls Input'!BF301</f>
        <v>0</v>
      </c>
      <c r="M330" s="209"/>
    </row>
    <row r="331" spans="12:13" x14ac:dyDescent="0.25">
      <c r="L331" s="209">
        <f>'Girls Input'!BF302</f>
        <v>0</v>
      </c>
      <c r="M331" s="209"/>
    </row>
    <row r="332" spans="12:13" x14ac:dyDescent="0.25">
      <c r="L332" s="209">
        <f>'Girls Input'!BF303</f>
        <v>0</v>
      </c>
      <c r="M332" s="209"/>
    </row>
    <row r="333" spans="12:13" x14ac:dyDescent="0.25">
      <c r="L333" s="209">
        <f>'Girls Input'!BF304</f>
        <v>0</v>
      </c>
      <c r="M333" s="209"/>
    </row>
    <row r="334" spans="12:13" x14ac:dyDescent="0.25">
      <c r="L334" s="209">
        <f>'Girls Input'!BF305</f>
        <v>0</v>
      </c>
      <c r="M334" s="209"/>
    </row>
    <row r="335" spans="12:13" x14ac:dyDescent="0.25">
      <c r="L335" s="209">
        <f>'Girls Input'!BF306</f>
        <v>0</v>
      </c>
      <c r="M335" s="209"/>
    </row>
    <row r="336" spans="12:13" x14ac:dyDescent="0.25">
      <c r="L336" s="209">
        <f>'Girls Input'!BF307</f>
        <v>0</v>
      </c>
      <c r="M336" s="209"/>
    </row>
    <row r="337" spans="12:13" x14ac:dyDescent="0.25">
      <c r="L337" s="209">
        <f>'Girls Input'!BF308</f>
        <v>0</v>
      </c>
      <c r="M337" s="209"/>
    </row>
    <row r="338" spans="12:13" x14ac:dyDescent="0.25">
      <c r="L338" s="209">
        <f>'Girls Input'!BF309</f>
        <v>0</v>
      </c>
      <c r="M338" s="209"/>
    </row>
    <row r="339" spans="12:13" x14ac:dyDescent="0.25">
      <c r="L339" s="209">
        <f>'Girls Input'!BF310</f>
        <v>0</v>
      </c>
      <c r="M339" s="209"/>
    </row>
    <row r="340" spans="12:13" x14ac:dyDescent="0.25">
      <c r="L340" s="209">
        <f>'Girls Input'!BF311</f>
        <v>0</v>
      </c>
      <c r="M340" s="209"/>
    </row>
    <row r="341" spans="12:13" x14ac:dyDescent="0.25">
      <c r="L341" s="209">
        <f>'Girls Input'!BF312</f>
        <v>0</v>
      </c>
      <c r="M341" s="209"/>
    </row>
    <row r="342" spans="12:13" x14ac:dyDescent="0.25">
      <c r="L342" s="209">
        <f>'Girls Input'!BF313</f>
        <v>0</v>
      </c>
      <c r="M342" s="209"/>
    </row>
    <row r="343" spans="12:13" x14ac:dyDescent="0.25">
      <c r="L343" s="209">
        <f>'Girls Input'!BF314</f>
        <v>0</v>
      </c>
      <c r="M343" s="209"/>
    </row>
    <row r="344" spans="12:13" x14ac:dyDescent="0.25">
      <c r="L344" s="209">
        <f>'Girls Input'!BF315</f>
        <v>0</v>
      </c>
      <c r="M344" s="209"/>
    </row>
    <row r="345" spans="12:13" x14ac:dyDescent="0.25">
      <c r="L345" s="209">
        <f>'Girls Input'!BF316</f>
        <v>0</v>
      </c>
      <c r="M345" s="209"/>
    </row>
    <row r="346" spans="12:13" x14ac:dyDescent="0.25">
      <c r="L346" s="209">
        <f>'Girls Input'!BF317</f>
        <v>0</v>
      </c>
      <c r="M346" s="209"/>
    </row>
    <row r="347" spans="12:13" x14ac:dyDescent="0.25">
      <c r="L347" s="209">
        <f>'Girls Input'!BF318</f>
        <v>0</v>
      </c>
      <c r="M347" s="209"/>
    </row>
    <row r="348" spans="12:13" x14ac:dyDescent="0.25">
      <c r="L348" s="209">
        <f>'Girls Input'!BF319</f>
        <v>0</v>
      </c>
      <c r="M348" s="209"/>
    </row>
    <row r="349" spans="12:13" x14ac:dyDescent="0.25">
      <c r="L349" s="209">
        <f>'Girls Input'!BF320</f>
        <v>0</v>
      </c>
      <c r="M349" s="209"/>
    </row>
    <row r="350" spans="12:13" x14ac:dyDescent="0.25">
      <c r="L350" s="209">
        <f>'Girls Input'!BF321</f>
        <v>0</v>
      </c>
      <c r="M350" s="209"/>
    </row>
    <row r="351" spans="12:13" x14ac:dyDescent="0.25">
      <c r="L351" s="209">
        <f>'Girls Input'!BF322</f>
        <v>0</v>
      </c>
      <c r="M351" s="209"/>
    </row>
    <row r="352" spans="12:13" x14ac:dyDescent="0.25">
      <c r="L352" s="209">
        <f>'Girls Input'!BF323</f>
        <v>0</v>
      </c>
      <c r="M352" s="209"/>
    </row>
    <row r="353" spans="12:13" x14ac:dyDescent="0.25">
      <c r="L353" s="209">
        <f>'Girls Input'!BF324</f>
        <v>0</v>
      </c>
      <c r="M353" s="209"/>
    </row>
    <row r="354" spans="12:13" x14ac:dyDescent="0.25">
      <c r="L354" s="209">
        <f>'Girls Input'!BF325</f>
        <v>0</v>
      </c>
      <c r="M354" s="209"/>
    </row>
    <row r="355" spans="12:13" x14ac:dyDescent="0.25">
      <c r="L355" s="209">
        <f>'Girls Input'!BF326</f>
        <v>0</v>
      </c>
      <c r="M355" s="209"/>
    </row>
    <row r="356" spans="12:13" x14ac:dyDescent="0.25">
      <c r="L356" s="209">
        <f>'Girls Input'!BF327</f>
        <v>0</v>
      </c>
      <c r="M356" s="209"/>
    </row>
    <row r="357" spans="12:13" x14ac:dyDescent="0.25">
      <c r="L357" s="209">
        <f>'Girls Input'!BF328</f>
        <v>0</v>
      </c>
      <c r="M357" s="209"/>
    </row>
    <row r="358" spans="12:13" x14ac:dyDescent="0.25">
      <c r="L358" s="209">
        <f>'Girls Input'!BF329</f>
        <v>0</v>
      </c>
      <c r="M358" s="209"/>
    </row>
    <row r="359" spans="12:13" x14ac:dyDescent="0.25">
      <c r="L359" s="209">
        <f>'Girls Input'!BF330</f>
        <v>0</v>
      </c>
      <c r="M359" s="209"/>
    </row>
    <row r="360" spans="12:13" x14ac:dyDescent="0.25">
      <c r="L360" s="209">
        <f>'Girls Input'!BF331</f>
        <v>0</v>
      </c>
      <c r="M360" s="209"/>
    </row>
    <row r="361" spans="12:13" x14ac:dyDescent="0.25">
      <c r="L361" s="209">
        <f>'Girls Input'!BF332</f>
        <v>0</v>
      </c>
      <c r="M361" s="209"/>
    </row>
    <row r="362" spans="12:13" x14ac:dyDescent="0.25">
      <c r="L362" s="209">
        <f>'Girls Input'!BF333</f>
        <v>0</v>
      </c>
      <c r="M362" s="209"/>
    </row>
    <row r="363" spans="12:13" x14ac:dyDescent="0.25">
      <c r="L363" s="209">
        <f>'Girls Input'!BF334</f>
        <v>0</v>
      </c>
      <c r="M363" s="209"/>
    </row>
    <row r="364" spans="12:13" x14ac:dyDescent="0.25">
      <c r="L364" s="209">
        <f>'Girls Input'!BF335</f>
        <v>0</v>
      </c>
      <c r="M364" s="209"/>
    </row>
    <row r="365" spans="12:13" x14ac:dyDescent="0.25">
      <c r="L365" s="209">
        <f>'Girls Input'!BF336</f>
        <v>0</v>
      </c>
      <c r="M365" s="209"/>
    </row>
    <row r="366" spans="12:13" x14ac:dyDescent="0.25">
      <c r="L366" s="209">
        <f>'Girls Input'!BF337</f>
        <v>0</v>
      </c>
      <c r="M366" s="209"/>
    </row>
    <row r="367" spans="12:13" x14ac:dyDescent="0.25">
      <c r="L367" s="209">
        <f>'Girls Input'!BF338</f>
        <v>0</v>
      </c>
      <c r="M367" s="209"/>
    </row>
    <row r="368" spans="12:13" x14ac:dyDescent="0.25">
      <c r="L368" s="209">
        <f>'Girls Input'!BF339</f>
        <v>0</v>
      </c>
      <c r="M368" s="209"/>
    </row>
    <row r="369" spans="12:13" x14ac:dyDescent="0.25">
      <c r="L369" s="209">
        <f>'Girls Input'!BF340</f>
        <v>0</v>
      </c>
      <c r="M369" s="209"/>
    </row>
    <row r="370" spans="12:13" x14ac:dyDescent="0.25">
      <c r="L370" s="209">
        <f>'Girls Input'!BF341</f>
        <v>0</v>
      </c>
      <c r="M370" s="209"/>
    </row>
    <row r="371" spans="12:13" x14ac:dyDescent="0.25">
      <c r="L371" s="209">
        <f>'Girls Input'!BF342</f>
        <v>0</v>
      </c>
      <c r="M371" s="209"/>
    </row>
    <row r="372" spans="12:13" x14ac:dyDescent="0.25">
      <c r="L372" s="209">
        <f>'Girls Input'!BF343</f>
        <v>0</v>
      </c>
      <c r="M372" s="209"/>
    </row>
    <row r="373" spans="12:13" x14ac:dyDescent="0.25">
      <c r="L373" s="209">
        <f>'Girls Input'!BF344</f>
        <v>0</v>
      </c>
      <c r="M373" s="209"/>
    </row>
    <row r="374" spans="12:13" x14ac:dyDescent="0.25">
      <c r="L374" s="209">
        <f>'Girls Input'!BF345</f>
        <v>0</v>
      </c>
      <c r="M374" s="209"/>
    </row>
    <row r="375" spans="12:13" x14ac:dyDescent="0.25">
      <c r="L375" s="209">
        <f>'Girls Input'!BF346</f>
        <v>0</v>
      </c>
      <c r="M375" s="209"/>
    </row>
    <row r="376" spans="12:13" x14ac:dyDescent="0.25">
      <c r="L376" s="209">
        <f>'Girls Input'!BF347</f>
        <v>0</v>
      </c>
      <c r="M376" s="209"/>
    </row>
    <row r="377" spans="12:13" x14ac:dyDescent="0.25">
      <c r="L377" s="209">
        <f>'Girls Input'!BF348</f>
        <v>0</v>
      </c>
      <c r="M377" s="209"/>
    </row>
    <row r="378" spans="12:13" x14ac:dyDescent="0.25">
      <c r="L378" s="209">
        <f>'Girls Input'!BF349</f>
        <v>0</v>
      </c>
      <c r="M378" s="209"/>
    </row>
    <row r="379" spans="12:13" x14ac:dyDescent="0.25">
      <c r="L379" s="209">
        <f>'Girls Input'!BF350</f>
        <v>0</v>
      </c>
      <c r="M379" s="209"/>
    </row>
    <row r="380" spans="12:13" x14ac:dyDescent="0.25">
      <c r="L380" s="209">
        <f>'Girls Input'!BF351</f>
        <v>0</v>
      </c>
      <c r="M380" s="209"/>
    </row>
    <row r="381" spans="12:13" x14ac:dyDescent="0.25">
      <c r="L381" s="209">
        <f>'Girls Input'!BF352</f>
        <v>0</v>
      </c>
      <c r="M381" s="209"/>
    </row>
    <row r="382" spans="12:13" x14ac:dyDescent="0.25">
      <c r="L382" s="209">
        <f>'Girls Input'!BF353</f>
        <v>0</v>
      </c>
      <c r="M382" s="209"/>
    </row>
    <row r="383" spans="12:13" x14ac:dyDescent="0.25">
      <c r="L383" s="209">
        <f>'Girls Input'!BF354</f>
        <v>0</v>
      </c>
      <c r="M383" s="209"/>
    </row>
    <row r="384" spans="12:13" x14ac:dyDescent="0.25">
      <c r="L384" s="209">
        <f>'Girls Input'!BF355</f>
        <v>0</v>
      </c>
      <c r="M384" s="209"/>
    </row>
    <row r="385" spans="12:13" x14ac:dyDescent="0.25">
      <c r="L385" s="209">
        <f>'Girls Input'!BF356</f>
        <v>0</v>
      </c>
      <c r="M385" s="209"/>
    </row>
    <row r="386" spans="12:13" x14ac:dyDescent="0.25">
      <c r="L386" s="209">
        <f>'Girls Input'!BF357</f>
        <v>0</v>
      </c>
      <c r="M386" s="209"/>
    </row>
    <row r="387" spans="12:13" x14ac:dyDescent="0.25">
      <c r="L387" s="209">
        <f>'Girls Input'!BF358</f>
        <v>0</v>
      </c>
      <c r="M387" s="209"/>
    </row>
    <row r="388" spans="12:13" x14ac:dyDescent="0.25">
      <c r="L388" s="209">
        <f>'Girls Input'!BF359</f>
        <v>0</v>
      </c>
      <c r="M388" s="209"/>
    </row>
    <row r="389" spans="12:13" x14ac:dyDescent="0.25">
      <c r="L389" s="209">
        <f>'Girls Input'!BF360</f>
        <v>0</v>
      </c>
      <c r="M389" s="209"/>
    </row>
    <row r="390" spans="12:13" x14ac:dyDescent="0.25">
      <c r="L390" s="209">
        <f>'Girls Input'!BF361</f>
        <v>0</v>
      </c>
      <c r="M390" s="209"/>
    </row>
    <row r="391" spans="12:13" x14ac:dyDescent="0.25">
      <c r="L391" s="209">
        <f>'Girls Input'!BF362</f>
        <v>0</v>
      </c>
      <c r="M391" s="209"/>
    </row>
    <row r="392" spans="12:13" x14ac:dyDescent="0.25">
      <c r="L392" s="209">
        <f>'Girls Input'!BF363</f>
        <v>0</v>
      </c>
      <c r="M392" s="209"/>
    </row>
    <row r="393" spans="12:13" x14ac:dyDescent="0.25">
      <c r="L393" s="209">
        <f>'Girls Input'!BF364</f>
        <v>0</v>
      </c>
      <c r="M393" s="209"/>
    </row>
    <row r="394" spans="12:13" x14ac:dyDescent="0.25">
      <c r="L394" s="209">
        <f>'Girls Input'!BF365</f>
        <v>0</v>
      </c>
      <c r="M394" s="209"/>
    </row>
    <row r="395" spans="12:13" x14ac:dyDescent="0.25">
      <c r="L395" s="209">
        <f>'Girls Input'!BF366</f>
        <v>0</v>
      </c>
      <c r="M395" s="209"/>
    </row>
    <row r="396" spans="12:13" x14ac:dyDescent="0.25">
      <c r="L396" s="209">
        <f>'Girls Input'!BF367</f>
        <v>0</v>
      </c>
      <c r="M396" s="209"/>
    </row>
    <row r="397" spans="12:13" x14ac:dyDescent="0.25">
      <c r="L397" s="209">
        <f>'Girls Input'!BF368</f>
        <v>0</v>
      </c>
      <c r="M397" s="209"/>
    </row>
    <row r="398" spans="12:13" x14ac:dyDescent="0.25">
      <c r="L398" s="209">
        <f>'Girls Input'!BF369</f>
        <v>0</v>
      </c>
      <c r="M398" s="209"/>
    </row>
    <row r="399" spans="12:13" x14ac:dyDescent="0.25">
      <c r="L399" s="209">
        <f>'Girls Input'!BF370</f>
        <v>0</v>
      </c>
      <c r="M399" s="209"/>
    </row>
    <row r="400" spans="12:13" x14ac:dyDescent="0.25">
      <c r="L400" s="209">
        <f>'Girls Input'!BF371</f>
        <v>0</v>
      </c>
      <c r="M400" s="209"/>
    </row>
    <row r="401" spans="12:13" x14ac:dyDescent="0.25">
      <c r="L401" s="209">
        <f>'Girls Input'!BF372</f>
        <v>0</v>
      </c>
      <c r="M401" s="209"/>
    </row>
    <row r="402" spans="12:13" x14ac:dyDescent="0.25">
      <c r="L402" s="209">
        <f>'Girls Input'!BF373</f>
        <v>0</v>
      </c>
      <c r="M402" s="209"/>
    </row>
    <row r="403" spans="12:13" x14ac:dyDescent="0.25">
      <c r="L403" s="209">
        <f>'Girls Input'!BF374</f>
        <v>0</v>
      </c>
      <c r="M403" s="209"/>
    </row>
    <row r="404" spans="12:13" x14ac:dyDescent="0.25">
      <c r="L404" s="209">
        <f>'Girls Input'!BF375</f>
        <v>0</v>
      </c>
      <c r="M404" s="209"/>
    </row>
    <row r="405" spans="12:13" x14ac:dyDescent="0.25">
      <c r="L405" s="209">
        <f>'Girls Input'!BF376</f>
        <v>0</v>
      </c>
      <c r="M405" s="209"/>
    </row>
    <row r="406" spans="12:13" x14ac:dyDescent="0.25">
      <c r="L406" s="209">
        <f>'Girls Input'!BF377</f>
        <v>0</v>
      </c>
      <c r="M406" s="209"/>
    </row>
    <row r="407" spans="12:13" x14ac:dyDescent="0.25">
      <c r="L407" s="209">
        <f>'Girls Input'!BF378</f>
        <v>0</v>
      </c>
      <c r="M407" s="209"/>
    </row>
    <row r="408" spans="12:13" x14ac:dyDescent="0.25">
      <c r="L408" s="209">
        <f>'Girls Input'!BF379</f>
        <v>0</v>
      </c>
      <c r="M408" s="209"/>
    </row>
    <row r="409" spans="12:13" x14ac:dyDescent="0.25">
      <c r="L409" s="209">
        <f>'Girls Input'!BF380</f>
        <v>0</v>
      </c>
      <c r="M409" s="209"/>
    </row>
    <row r="410" spans="12:13" x14ac:dyDescent="0.25">
      <c r="L410" s="209">
        <f>'Girls Input'!BF381</f>
        <v>0</v>
      </c>
      <c r="M410" s="209"/>
    </row>
    <row r="411" spans="12:13" x14ac:dyDescent="0.25">
      <c r="L411" s="209">
        <f>'Girls Input'!BF382</f>
        <v>0</v>
      </c>
      <c r="M411" s="209"/>
    </row>
    <row r="412" spans="12:13" x14ac:dyDescent="0.25">
      <c r="L412" s="209">
        <f>'Girls Input'!BF383</f>
        <v>0</v>
      </c>
      <c r="M412" s="209"/>
    </row>
    <row r="413" spans="12:13" x14ac:dyDescent="0.25">
      <c r="L413" s="209">
        <f>'Girls Input'!BF384</f>
        <v>0</v>
      </c>
      <c r="M413" s="209"/>
    </row>
    <row r="414" spans="12:13" x14ac:dyDescent="0.25">
      <c r="L414" s="209">
        <f>'Girls Input'!BF385</f>
        <v>0</v>
      </c>
      <c r="M414" s="209"/>
    </row>
    <row r="415" spans="12:13" x14ac:dyDescent="0.25">
      <c r="L415" s="209">
        <f>'Girls Input'!BF386</f>
        <v>0</v>
      </c>
      <c r="M415" s="209"/>
    </row>
    <row r="416" spans="12:13" x14ac:dyDescent="0.25">
      <c r="L416" s="209">
        <f>'Girls Input'!BF387</f>
        <v>0</v>
      </c>
      <c r="M416" s="209"/>
    </row>
    <row r="417" spans="12:13" x14ac:dyDescent="0.25">
      <c r="L417" s="209">
        <f>'Girls Input'!BF388</f>
        <v>0</v>
      </c>
      <c r="M417" s="209"/>
    </row>
    <row r="418" spans="12:13" x14ac:dyDescent="0.25">
      <c r="L418" s="209">
        <f>'Girls Input'!BF389</f>
        <v>0</v>
      </c>
      <c r="M418" s="209"/>
    </row>
    <row r="419" spans="12:13" x14ac:dyDescent="0.25">
      <c r="L419" s="209">
        <f>'Girls Input'!BF390</f>
        <v>0</v>
      </c>
      <c r="M419" s="209"/>
    </row>
    <row r="420" spans="12:13" x14ac:dyDescent="0.25">
      <c r="L420" s="209">
        <f>'Girls Input'!BF391</f>
        <v>0</v>
      </c>
      <c r="M420" s="209"/>
    </row>
    <row r="421" spans="12:13" x14ac:dyDescent="0.25">
      <c r="L421" s="209">
        <f>'Girls Input'!BF392</f>
        <v>0</v>
      </c>
      <c r="M421" s="209"/>
    </row>
    <row r="422" spans="12:13" x14ac:dyDescent="0.25">
      <c r="L422" s="209">
        <f>'Girls Input'!BF393</f>
        <v>0</v>
      </c>
      <c r="M422" s="209"/>
    </row>
    <row r="423" spans="12:13" x14ac:dyDescent="0.25">
      <c r="L423" s="209">
        <f>'Girls Input'!BF394</f>
        <v>0</v>
      </c>
      <c r="M423" s="209"/>
    </row>
    <row r="424" spans="12:13" x14ac:dyDescent="0.25">
      <c r="L424" s="209">
        <f>'Girls Input'!BF395</f>
        <v>0</v>
      </c>
      <c r="M424" s="209"/>
    </row>
    <row r="425" spans="12:13" x14ac:dyDescent="0.25">
      <c r="L425" s="209">
        <f>'Girls Input'!BF396</f>
        <v>0</v>
      </c>
      <c r="M425" s="209"/>
    </row>
    <row r="426" spans="12:13" x14ac:dyDescent="0.25">
      <c r="L426" s="209">
        <f>'Girls Input'!BF397</f>
        <v>0</v>
      </c>
      <c r="M426" s="209"/>
    </row>
    <row r="427" spans="12:13" x14ac:dyDescent="0.25">
      <c r="L427" s="209">
        <f>'Girls Input'!BF398</f>
        <v>0</v>
      </c>
      <c r="M427" s="209"/>
    </row>
    <row r="428" spans="12:13" x14ac:dyDescent="0.25">
      <c r="L428" s="209">
        <f>'Girls Input'!BF399</f>
        <v>0</v>
      </c>
      <c r="M428" s="209"/>
    </row>
    <row r="429" spans="12:13" x14ac:dyDescent="0.25">
      <c r="L429" s="209">
        <f>'Girls Input'!BF400</f>
        <v>0</v>
      </c>
      <c r="M429" s="209"/>
    </row>
    <row r="430" spans="12:13" x14ac:dyDescent="0.25">
      <c r="L430" s="209">
        <f>'Girls Input'!BF401</f>
        <v>0</v>
      </c>
      <c r="M430" s="209"/>
    </row>
    <row r="431" spans="12:13" x14ac:dyDescent="0.25">
      <c r="L431" s="209">
        <f>'Girls Input'!BF402</f>
        <v>0</v>
      </c>
      <c r="M431" s="209"/>
    </row>
    <row r="432" spans="12:13" x14ac:dyDescent="0.25">
      <c r="L432" s="209">
        <f>'Girls Input'!BF403</f>
        <v>0</v>
      </c>
      <c r="M432" s="209"/>
    </row>
    <row r="433" spans="12:13" x14ac:dyDescent="0.25">
      <c r="L433" s="209">
        <f>'Girls Input'!BF404</f>
        <v>0</v>
      </c>
      <c r="M433" s="209"/>
    </row>
    <row r="434" spans="12:13" x14ac:dyDescent="0.25">
      <c r="L434" s="209">
        <f>'Girls Input'!BF405</f>
        <v>0</v>
      </c>
      <c r="M434" s="209"/>
    </row>
    <row r="435" spans="12:13" x14ac:dyDescent="0.25">
      <c r="L435" s="209">
        <f>'Girls Input'!BF406</f>
        <v>0</v>
      </c>
      <c r="M435" s="209"/>
    </row>
    <row r="436" spans="12:13" x14ac:dyDescent="0.25">
      <c r="L436" s="209">
        <f>'Girls Input'!BF407</f>
        <v>0</v>
      </c>
      <c r="M436" s="209"/>
    </row>
    <row r="437" spans="12:13" x14ac:dyDescent="0.25">
      <c r="L437" s="209">
        <f>'Girls Input'!BF408</f>
        <v>0</v>
      </c>
      <c r="M437" s="209"/>
    </row>
    <row r="438" spans="12:13" x14ac:dyDescent="0.25">
      <c r="L438" s="209">
        <f>'Girls Input'!BF409</f>
        <v>0</v>
      </c>
      <c r="M438" s="209"/>
    </row>
    <row r="439" spans="12:13" x14ac:dyDescent="0.25">
      <c r="L439" s="209">
        <f>'Girls Input'!BF410</f>
        <v>0</v>
      </c>
      <c r="M439" s="209"/>
    </row>
    <row r="440" spans="12:13" x14ac:dyDescent="0.25">
      <c r="L440" s="209">
        <f>'Girls Input'!BF411</f>
        <v>0</v>
      </c>
      <c r="M440" s="209"/>
    </row>
    <row r="441" spans="12:13" x14ac:dyDescent="0.25">
      <c r="L441" s="209">
        <f>'Girls Input'!BF412</f>
        <v>0</v>
      </c>
      <c r="M441" s="209"/>
    </row>
    <row r="442" spans="12:13" x14ac:dyDescent="0.25">
      <c r="L442" s="209">
        <f>'Girls Input'!BF413</f>
        <v>0</v>
      </c>
      <c r="M442" s="209"/>
    </row>
    <row r="443" spans="12:13" x14ac:dyDescent="0.25">
      <c r="L443" s="209">
        <f>'Girls Input'!BF414</f>
        <v>0</v>
      </c>
      <c r="M443" s="209"/>
    </row>
    <row r="444" spans="12:13" x14ac:dyDescent="0.25">
      <c r="L444" s="209">
        <f>'Girls Input'!BF415</f>
        <v>0</v>
      </c>
      <c r="M444" s="209"/>
    </row>
    <row r="445" spans="12:13" x14ac:dyDescent="0.25">
      <c r="L445" s="209">
        <f>'Girls Input'!BF416</f>
        <v>0</v>
      </c>
      <c r="M445" s="209"/>
    </row>
    <row r="446" spans="12:13" x14ac:dyDescent="0.25">
      <c r="L446" s="209">
        <f>'Girls Input'!BF417</f>
        <v>0</v>
      </c>
      <c r="M446" s="209"/>
    </row>
    <row r="447" spans="12:13" x14ac:dyDescent="0.25">
      <c r="L447" s="209">
        <f>'Girls Input'!BF418</f>
        <v>0</v>
      </c>
      <c r="M447" s="209"/>
    </row>
    <row r="448" spans="12:13" x14ac:dyDescent="0.25">
      <c r="L448" s="209">
        <f>'Girls Input'!BF419</f>
        <v>0</v>
      </c>
      <c r="M448" s="209"/>
    </row>
    <row r="449" spans="12:13" x14ac:dyDescent="0.25">
      <c r="L449" s="209">
        <f>'Girls Input'!BF420</f>
        <v>0</v>
      </c>
      <c r="M449" s="209"/>
    </row>
    <row r="450" spans="12:13" x14ac:dyDescent="0.25">
      <c r="L450" s="209">
        <f>'Girls Input'!BF421</f>
        <v>0</v>
      </c>
      <c r="M450" s="209"/>
    </row>
    <row r="451" spans="12:13" x14ac:dyDescent="0.25">
      <c r="L451" s="209">
        <f>'Girls Input'!BF422</f>
        <v>0</v>
      </c>
      <c r="M451" s="209"/>
    </row>
    <row r="452" spans="12:13" x14ac:dyDescent="0.25">
      <c r="L452" s="209">
        <f>'Girls Input'!BF423</f>
        <v>0</v>
      </c>
      <c r="M452" s="209"/>
    </row>
    <row r="453" spans="12:13" x14ac:dyDescent="0.25">
      <c r="L453" s="209">
        <f>'Girls Input'!BF424</f>
        <v>0</v>
      </c>
      <c r="M453" s="209"/>
    </row>
    <row r="454" spans="12:13" x14ac:dyDescent="0.25">
      <c r="L454" s="209">
        <f>'Girls Input'!BF425</f>
        <v>0</v>
      </c>
      <c r="M454" s="209"/>
    </row>
    <row r="455" spans="12:13" x14ac:dyDescent="0.25">
      <c r="L455" s="209">
        <f>'Girls Input'!BF426</f>
        <v>0</v>
      </c>
      <c r="M455" s="209"/>
    </row>
    <row r="456" spans="12:13" x14ac:dyDescent="0.25">
      <c r="L456" s="209">
        <f>'Girls Input'!BF427</f>
        <v>0</v>
      </c>
      <c r="M456" s="209"/>
    </row>
    <row r="457" spans="12:13" x14ac:dyDescent="0.25">
      <c r="L457" s="209">
        <f>'Girls Input'!BF428</f>
        <v>0</v>
      </c>
      <c r="M457" s="209"/>
    </row>
    <row r="458" spans="12:13" x14ac:dyDescent="0.25">
      <c r="L458" s="209">
        <f>'Girls Input'!BF429</f>
        <v>0</v>
      </c>
      <c r="M458" s="209"/>
    </row>
    <row r="459" spans="12:13" x14ac:dyDescent="0.25">
      <c r="L459" s="209">
        <f>'Girls Input'!BF430</f>
        <v>0</v>
      </c>
      <c r="M459" s="209"/>
    </row>
    <row r="460" spans="12:13" x14ac:dyDescent="0.25">
      <c r="L460" s="209">
        <f>'Girls Input'!BF431</f>
        <v>0</v>
      </c>
      <c r="M460" s="209"/>
    </row>
    <row r="461" spans="12:13" x14ac:dyDescent="0.25">
      <c r="L461" s="209">
        <f>'Girls Input'!BF432</f>
        <v>0</v>
      </c>
      <c r="M461" s="209"/>
    </row>
    <row r="462" spans="12:13" x14ac:dyDescent="0.25">
      <c r="L462" s="209">
        <f>'Girls Input'!BF433</f>
        <v>0</v>
      </c>
      <c r="M462" s="209"/>
    </row>
    <row r="463" spans="12:13" x14ac:dyDescent="0.25">
      <c r="L463" s="209">
        <f>'Girls Input'!BF434</f>
        <v>0</v>
      </c>
      <c r="M463" s="209"/>
    </row>
    <row r="464" spans="12:13" x14ac:dyDescent="0.25">
      <c r="L464" s="209">
        <f>'Girls Input'!BF435</f>
        <v>0</v>
      </c>
      <c r="M464" s="209"/>
    </row>
    <row r="465" spans="12:13" x14ac:dyDescent="0.25">
      <c r="L465" s="209">
        <f>'Girls Input'!BF436</f>
        <v>0</v>
      </c>
      <c r="M465" s="209"/>
    </row>
    <row r="466" spans="12:13" x14ac:dyDescent="0.25">
      <c r="L466" s="209">
        <f>'Girls Input'!BF437</f>
        <v>0</v>
      </c>
      <c r="M466" s="209"/>
    </row>
    <row r="467" spans="12:13" x14ac:dyDescent="0.25">
      <c r="L467" s="209">
        <f>'Girls Input'!BF438</f>
        <v>0</v>
      </c>
      <c r="M467" s="209"/>
    </row>
    <row r="468" spans="12:13" x14ac:dyDescent="0.25">
      <c r="L468" s="209">
        <f>'Girls Input'!BF439</f>
        <v>0</v>
      </c>
      <c r="M468" s="209"/>
    </row>
    <row r="469" spans="12:13" x14ac:dyDescent="0.25">
      <c r="L469" s="209">
        <f>'Girls Input'!BF440</f>
        <v>0</v>
      </c>
      <c r="M469" s="209"/>
    </row>
    <row r="470" spans="12:13" x14ac:dyDescent="0.25">
      <c r="L470" s="209">
        <f>'Girls Input'!BF441</f>
        <v>0</v>
      </c>
      <c r="M470" s="209"/>
    </row>
    <row r="471" spans="12:13" x14ac:dyDescent="0.25">
      <c r="L471" s="209">
        <f>'Girls Input'!BF442</f>
        <v>0</v>
      </c>
      <c r="M471" s="209"/>
    </row>
    <row r="472" spans="12:13" x14ac:dyDescent="0.25">
      <c r="L472" s="209">
        <f>'Girls Input'!BF443</f>
        <v>0</v>
      </c>
      <c r="M472" s="209"/>
    </row>
    <row r="473" spans="12:13" x14ac:dyDescent="0.25">
      <c r="L473" s="209">
        <f>'Girls Input'!BF444</f>
        <v>0</v>
      </c>
      <c r="M473" s="209"/>
    </row>
    <row r="474" spans="12:13" x14ac:dyDescent="0.25">
      <c r="L474" s="209">
        <f>'Girls Input'!BF445</f>
        <v>0</v>
      </c>
      <c r="M474" s="209"/>
    </row>
    <row r="475" spans="12:13" x14ac:dyDescent="0.25">
      <c r="L475" s="209">
        <f>'Girls Input'!BF446</f>
        <v>0</v>
      </c>
      <c r="M475" s="209"/>
    </row>
    <row r="476" spans="12:13" x14ac:dyDescent="0.25">
      <c r="L476" s="209">
        <f>'Girls Input'!BF447</f>
        <v>0</v>
      </c>
      <c r="M476" s="209"/>
    </row>
    <row r="477" spans="12:13" x14ac:dyDescent="0.25">
      <c r="L477" s="209">
        <f>'Girls Input'!BF448</f>
        <v>0</v>
      </c>
      <c r="M477" s="209"/>
    </row>
    <row r="478" spans="12:13" x14ac:dyDescent="0.25">
      <c r="L478" s="209">
        <f>'Girls Input'!BF449</f>
        <v>0</v>
      </c>
      <c r="M478" s="209"/>
    </row>
    <row r="479" spans="12:13" x14ac:dyDescent="0.25">
      <c r="L479" s="209">
        <f>'Girls Input'!BF450</f>
        <v>0</v>
      </c>
      <c r="M479" s="209"/>
    </row>
    <row r="480" spans="12:13" x14ac:dyDescent="0.25">
      <c r="L480" s="209">
        <f>'Girls Input'!BF451</f>
        <v>0</v>
      </c>
      <c r="M480" s="209"/>
    </row>
    <row r="481" spans="12:13" x14ac:dyDescent="0.25">
      <c r="L481" s="209">
        <f>'Girls Input'!BF452</f>
        <v>0</v>
      </c>
      <c r="M481" s="209"/>
    </row>
    <row r="482" spans="12:13" x14ac:dyDescent="0.25">
      <c r="L482" s="209">
        <f>'Girls Input'!BF453</f>
        <v>0</v>
      </c>
      <c r="M482" s="209"/>
    </row>
    <row r="483" spans="12:13" x14ac:dyDescent="0.25">
      <c r="L483" s="209">
        <f>'Girls Input'!BF454</f>
        <v>0</v>
      </c>
      <c r="M483" s="209"/>
    </row>
    <row r="484" spans="12:13" x14ac:dyDescent="0.25">
      <c r="L484" s="209">
        <f>'Girls Input'!BF455</f>
        <v>0</v>
      </c>
      <c r="M484" s="209"/>
    </row>
    <row r="485" spans="12:13" x14ac:dyDescent="0.25">
      <c r="L485" s="209">
        <f>'Girls Input'!BF456</f>
        <v>0</v>
      </c>
      <c r="M485" s="209"/>
    </row>
    <row r="486" spans="12:13" x14ac:dyDescent="0.25">
      <c r="L486" s="209">
        <f>'Girls Input'!BF457</f>
        <v>0</v>
      </c>
      <c r="M486" s="209"/>
    </row>
    <row r="487" spans="12:13" x14ac:dyDescent="0.25">
      <c r="L487" s="209">
        <f>'Girls Input'!BF458</f>
        <v>0</v>
      </c>
      <c r="M487" s="209"/>
    </row>
    <row r="488" spans="12:13" x14ac:dyDescent="0.25">
      <c r="L488" s="209">
        <f>'Girls Input'!BF459</f>
        <v>0</v>
      </c>
      <c r="M488" s="209"/>
    </row>
    <row r="489" spans="12:13" x14ac:dyDescent="0.25">
      <c r="L489" s="209">
        <f>'Girls Input'!BF460</f>
        <v>0</v>
      </c>
      <c r="M489" s="209"/>
    </row>
    <row r="490" spans="12:13" x14ac:dyDescent="0.25">
      <c r="L490" s="209">
        <f>'Girls Input'!BF461</f>
        <v>0</v>
      </c>
      <c r="M490" s="209"/>
    </row>
    <row r="491" spans="12:13" x14ac:dyDescent="0.25">
      <c r="L491" s="209">
        <f>'Girls Input'!BF462</f>
        <v>0</v>
      </c>
      <c r="M491" s="209"/>
    </row>
    <row r="492" spans="12:13" x14ac:dyDescent="0.25">
      <c r="L492" s="209">
        <f>'Girls Input'!BF463</f>
        <v>0</v>
      </c>
      <c r="M492" s="209"/>
    </row>
    <row r="493" spans="12:13" x14ac:dyDescent="0.25">
      <c r="L493" s="209">
        <f>'Girls Input'!BF464</f>
        <v>0</v>
      </c>
      <c r="M493" s="209"/>
    </row>
    <row r="494" spans="12:13" x14ac:dyDescent="0.25">
      <c r="L494" s="209">
        <f>'Girls Input'!BF465</f>
        <v>0</v>
      </c>
      <c r="M494" s="209"/>
    </row>
    <row r="495" spans="12:13" x14ac:dyDescent="0.25">
      <c r="L495" s="209">
        <f>'Girls Input'!BF466</f>
        <v>0</v>
      </c>
      <c r="M495" s="209"/>
    </row>
    <row r="496" spans="12:13" x14ac:dyDescent="0.25">
      <c r="L496" s="209">
        <f>'Girls Input'!BF467</f>
        <v>0</v>
      </c>
      <c r="M496" s="209"/>
    </row>
    <row r="497" spans="12:13" x14ac:dyDescent="0.25">
      <c r="L497" s="209">
        <f>'Girls Input'!BF468</f>
        <v>0</v>
      </c>
      <c r="M497" s="209"/>
    </row>
    <row r="498" spans="12:13" x14ac:dyDescent="0.25">
      <c r="L498" s="209">
        <f>'Girls Input'!BF469</f>
        <v>0</v>
      </c>
      <c r="M498" s="209"/>
    </row>
    <row r="499" spans="12:13" x14ac:dyDescent="0.25">
      <c r="L499" s="209">
        <f>'Girls Input'!BF470</f>
        <v>0</v>
      </c>
      <c r="M499" s="209"/>
    </row>
    <row r="500" spans="12:13" x14ac:dyDescent="0.25">
      <c r="L500" s="209">
        <f>'Girls Input'!BF471</f>
        <v>0</v>
      </c>
      <c r="M500" s="209"/>
    </row>
    <row r="501" spans="12:13" x14ac:dyDescent="0.25">
      <c r="L501" s="209">
        <f>'Girls Input'!BF472</f>
        <v>0</v>
      </c>
      <c r="M501" s="209"/>
    </row>
    <row r="502" spans="12:13" x14ac:dyDescent="0.25">
      <c r="L502" s="209">
        <f>'Girls Input'!BF473</f>
        <v>0</v>
      </c>
      <c r="M502" s="209"/>
    </row>
    <row r="503" spans="12:13" x14ac:dyDescent="0.25">
      <c r="L503" s="209">
        <f>'Girls Input'!BF474</f>
        <v>0</v>
      </c>
      <c r="M503" s="209"/>
    </row>
    <row r="504" spans="12:13" x14ac:dyDescent="0.25">
      <c r="L504" s="209">
        <f>'Girls Input'!BF475</f>
        <v>0</v>
      </c>
      <c r="M504" s="209"/>
    </row>
    <row r="505" spans="12:13" x14ac:dyDescent="0.25">
      <c r="L505" s="209">
        <f>'Girls Input'!BF476</f>
        <v>0</v>
      </c>
      <c r="M505" s="209"/>
    </row>
    <row r="506" spans="12:13" x14ac:dyDescent="0.25">
      <c r="L506" s="209">
        <f>'Girls Input'!BF477</f>
        <v>0</v>
      </c>
      <c r="M506" s="209"/>
    </row>
    <row r="507" spans="12:13" x14ac:dyDescent="0.25">
      <c r="L507" s="209">
        <f>'Girls Input'!BF478</f>
        <v>0</v>
      </c>
      <c r="M507" s="209"/>
    </row>
    <row r="508" spans="12:13" x14ac:dyDescent="0.25">
      <c r="L508" s="209">
        <f>'Girls Input'!BF479</f>
        <v>0</v>
      </c>
      <c r="M508" s="209"/>
    </row>
    <row r="509" spans="12:13" x14ac:dyDescent="0.25">
      <c r="L509" s="209">
        <f>'Girls Input'!BF480</f>
        <v>0</v>
      </c>
      <c r="M509" s="209"/>
    </row>
    <row r="510" spans="12:13" x14ac:dyDescent="0.25">
      <c r="L510" s="209">
        <f>'Girls Input'!BF481</f>
        <v>0</v>
      </c>
      <c r="M510" s="209"/>
    </row>
    <row r="511" spans="12:13" x14ac:dyDescent="0.25">
      <c r="L511" s="209">
        <f>'Girls Input'!BF482</f>
        <v>0</v>
      </c>
      <c r="M511" s="209"/>
    </row>
    <row r="512" spans="12:13" x14ac:dyDescent="0.25">
      <c r="L512" s="209">
        <f>'Girls Input'!BF483</f>
        <v>0</v>
      </c>
      <c r="M512" s="209"/>
    </row>
    <row r="513" spans="12:13" x14ac:dyDescent="0.25">
      <c r="L513" s="209">
        <f>'Girls Input'!BF484</f>
        <v>0</v>
      </c>
      <c r="M513" s="209"/>
    </row>
    <row r="514" spans="12:13" x14ac:dyDescent="0.25">
      <c r="L514" s="209">
        <f>'Girls Input'!BF485</f>
        <v>0</v>
      </c>
      <c r="M514" s="209"/>
    </row>
    <row r="515" spans="12:13" x14ac:dyDescent="0.25">
      <c r="L515" s="209">
        <f>'Girls Input'!BF486</f>
        <v>0</v>
      </c>
      <c r="M515" s="209"/>
    </row>
    <row r="516" spans="12:13" x14ac:dyDescent="0.25">
      <c r="L516" s="209">
        <f>'Girls Input'!BF487</f>
        <v>0</v>
      </c>
      <c r="M516" s="209"/>
    </row>
    <row r="517" spans="12:13" x14ac:dyDescent="0.25">
      <c r="L517" s="209">
        <f>'Girls Input'!BF488</f>
        <v>0</v>
      </c>
      <c r="M517" s="209"/>
    </row>
    <row r="518" spans="12:13" x14ac:dyDescent="0.25">
      <c r="L518" s="209">
        <f>'Girls Input'!BF489</f>
        <v>0</v>
      </c>
      <c r="M518" s="209"/>
    </row>
    <row r="519" spans="12:13" x14ac:dyDescent="0.25">
      <c r="L519" s="209">
        <f>'Girls Input'!BF490</f>
        <v>0</v>
      </c>
      <c r="M519" s="209"/>
    </row>
    <row r="520" spans="12:13" x14ac:dyDescent="0.25">
      <c r="L520" s="209">
        <f>'Girls Input'!BF491</f>
        <v>0</v>
      </c>
      <c r="M520" s="209"/>
    </row>
    <row r="521" spans="12:13" x14ac:dyDescent="0.25">
      <c r="L521" s="209">
        <f>'Girls Input'!BF492</f>
        <v>0</v>
      </c>
      <c r="M521" s="209"/>
    </row>
    <row r="522" spans="12:13" x14ac:dyDescent="0.25">
      <c r="L522" s="209">
        <f>'Girls Input'!BF493</f>
        <v>0</v>
      </c>
      <c r="M522" s="209"/>
    </row>
    <row r="523" spans="12:13" x14ac:dyDescent="0.25">
      <c r="L523" s="209">
        <f>'Girls Input'!BF494</f>
        <v>0</v>
      </c>
      <c r="M523" s="209"/>
    </row>
    <row r="524" spans="12:13" x14ac:dyDescent="0.25">
      <c r="L524" s="209">
        <f>'Girls Input'!BF495</f>
        <v>0</v>
      </c>
      <c r="M524" s="209"/>
    </row>
    <row r="525" spans="12:13" x14ac:dyDescent="0.25">
      <c r="L525" s="209">
        <f>'Girls Input'!BF496</f>
        <v>0</v>
      </c>
      <c r="M525" s="209"/>
    </row>
    <row r="526" spans="12:13" x14ac:dyDescent="0.25">
      <c r="L526" s="209">
        <f>'Girls Input'!BF497</f>
        <v>0</v>
      </c>
      <c r="M526" s="209"/>
    </row>
    <row r="527" spans="12:13" x14ac:dyDescent="0.25">
      <c r="L527" s="209">
        <f>'Girls Input'!BF498</f>
        <v>0</v>
      </c>
      <c r="M527" s="209"/>
    </row>
    <row r="528" spans="12:13" x14ac:dyDescent="0.25">
      <c r="L528" s="209">
        <f>'Girls Input'!BF499</f>
        <v>0</v>
      </c>
      <c r="M528" s="209"/>
    </row>
    <row r="529" spans="12:13" x14ac:dyDescent="0.25">
      <c r="L529" s="209">
        <f>'Girls Input'!BF500</f>
        <v>0</v>
      </c>
      <c r="M529" s="209"/>
    </row>
    <row r="530" spans="12:13" x14ac:dyDescent="0.25">
      <c r="L530" s="209">
        <f>'Girls Input'!BF501</f>
        <v>0</v>
      </c>
      <c r="M530" s="209"/>
    </row>
    <row r="531" spans="12:13" x14ac:dyDescent="0.25">
      <c r="L531" s="209">
        <f>'Girls Input'!BF502</f>
        <v>0</v>
      </c>
      <c r="M531" s="209"/>
    </row>
    <row r="532" spans="12:13" x14ac:dyDescent="0.25">
      <c r="L532" s="209">
        <f>'Girls Input'!BF503</f>
        <v>0</v>
      </c>
      <c r="M532" s="209"/>
    </row>
    <row r="533" spans="12:13" x14ac:dyDescent="0.25">
      <c r="L533" s="209">
        <f>'Girls Input'!BF504</f>
        <v>0</v>
      </c>
      <c r="M533" s="209"/>
    </row>
    <row r="534" spans="12:13" x14ac:dyDescent="0.25">
      <c r="L534" s="209">
        <f>'Girls Input'!BF505</f>
        <v>0</v>
      </c>
      <c r="M534" s="209"/>
    </row>
    <row r="535" spans="12:13" x14ac:dyDescent="0.25">
      <c r="L535" s="209">
        <f>'Girls Input'!BF506</f>
        <v>0</v>
      </c>
      <c r="M535" s="209"/>
    </row>
    <row r="536" spans="12:13" x14ac:dyDescent="0.25">
      <c r="L536" s="209">
        <f>'Girls Input'!BF507</f>
        <v>0</v>
      </c>
      <c r="M536" s="209"/>
    </row>
    <row r="537" spans="12:13" x14ac:dyDescent="0.25">
      <c r="L537" s="209">
        <f>'Girls Input'!BF508</f>
        <v>0</v>
      </c>
      <c r="M537" s="209"/>
    </row>
    <row r="538" spans="12:13" x14ac:dyDescent="0.25">
      <c r="L538" s="209">
        <f>'Girls Input'!BF509</f>
        <v>0</v>
      </c>
      <c r="M538" s="209"/>
    </row>
    <row r="539" spans="12:13" x14ac:dyDescent="0.25">
      <c r="L539" s="209">
        <f>'Girls Input'!BF510</f>
        <v>0</v>
      </c>
      <c r="M539" s="209"/>
    </row>
    <row r="540" spans="12:13" x14ac:dyDescent="0.25">
      <c r="L540" s="209">
        <f>'Girls Input'!BF511</f>
        <v>0</v>
      </c>
      <c r="M540" s="209"/>
    </row>
    <row r="541" spans="12:13" x14ac:dyDescent="0.25">
      <c r="L541" s="209">
        <f>'Girls Input'!BF512</f>
        <v>0</v>
      </c>
      <c r="M541" s="209"/>
    </row>
    <row r="542" spans="12:13" x14ac:dyDescent="0.25">
      <c r="L542" s="209">
        <f>'Girls Input'!BF513</f>
        <v>0</v>
      </c>
      <c r="M542" s="209"/>
    </row>
    <row r="543" spans="12:13" x14ac:dyDescent="0.25">
      <c r="L543" s="209">
        <f>'Girls Input'!BF514</f>
        <v>0</v>
      </c>
      <c r="M543" s="209"/>
    </row>
    <row r="544" spans="12:13" x14ac:dyDescent="0.25">
      <c r="L544" s="209">
        <f>'Girls Input'!BF515</f>
        <v>0</v>
      </c>
      <c r="M544" s="209"/>
    </row>
    <row r="545" spans="12:13" x14ac:dyDescent="0.25">
      <c r="L545" s="209">
        <f>'Girls Input'!BF516</f>
        <v>0</v>
      </c>
      <c r="M545" s="209"/>
    </row>
    <row r="546" spans="12:13" x14ac:dyDescent="0.25">
      <c r="L546" s="209">
        <f>'Girls Input'!BF517</f>
        <v>0</v>
      </c>
      <c r="M546" s="209"/>
    </row>
    <row r="547" spans="12:13" x14ac:dyDescent="0.25">
      <c r="L547" s="209">
        <f>'Girls Input'!BF518</f>
        <v>0</v>
      </c>
      <c r="M547" s="209"/>
    </row>
    <row r="548" spans="12:13" x14ac:dyDescent="0.25">
      <c r="L548" s="209">
        <f>'Girls Input'!BF519</f>
        <v>0</v>
      </c>
      <c r="M548" s="209"/>
    </row>
    <row r="549" spans="12:13" x14ac:dyDescent="0.25">
      <c r="L549" s="17"/>
      <c r="M549" s="17"/>
    </row>
    <row r="550" spans="12:13" x14ac:dyDescent="0.25">
      <c r="L550" s="17"/>
      <c r="M550" s="17"/>
    </row>
    <row r="551" spans="12:13" x14ac:dyDescent="0.25">
      <c r="L551" s="17"/>
      <c r="M551" s="17"/>
    </row>
    <row r="552" spans="12:13" x14ac:dyDescent="0.25">
      <c r="L552" s="17"/>
      <c r="M552" s="17"/>
    </row>
    <row r="553" spans="12:13" x14ac:dyDescent="0.25">
      <c r="L553" s="17"/>
      <c r="M553" s="17"/>
    </row>
    <row r="554" spans="12:13" x14ac:dyDescent="0.25">
      <c r="L554" s="17"/>
      <c r="M554" s="17"/>
    </row>
    <row r="555" spans="12:13" x14ac:dyDescent="0.25">
      <c r="L555" s="17"/>
      <c r="M555" s="17"/>
    </row>
    <row r="556" spans="12:13" x14ac:dyDescent="0.25">
      <c r="L556" s="17"/>
      <c r="M556" s="17"/>
    </row>
    <row r="557" spans="12:13" x14ac:dyDescent="0.25">
      <c r="L557" s="17"/>
      <c r="M557" s="17"/>
    </row>
    <row r="558" spans="12:13" x14ac:dyDescent="0.25">
      <c r="L558" s="17"/>
      <c r="M558" s="17"/>
    </row>
    <row r="559" spans="12:13" x14ac:dyDescent="0.25">
      <c r="L559" s="17"/>
      <c r="M559" s="17"/>
    </row>
  </sheetData>
  <sheetProtection sheet="1" objects="1" scenarios="1"/>
  <mergeCells count="12">
    <mergeCell ref="C40:E40"/>
    <mergeCell ref="G40:J40"/>
    <mergeCell ref="L40:O40"/>
    <mergeCell ref="C41:E41"/>
    <mergeCell ref="G41:J41"/>
    <mergeCell ref="L41:O41"/>
    <mergeCell ref="C7:E7"/>
    <mergeCell ref="G7:J7"/>
    <mergeCell ref="L7:O7"/>
    <mergeCell ref="C8:E8"/>
    <mergeCell ref="G8:J8"/>
    <mergeCell ref="L8:O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72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9"/>
  <sheetViews>
    <sheetView zoomScale="90" zoomScaleNormal="85" workbookViewId="0">
      <selection activeCell="L27" sqref="L27"/>
    </sheetView>
  </sheetViews>
  <sheetFormatPr defaultRowHeight="13.2" x14ac:dyDescent="0.25"/>
  <cols>
    <col min="2" max="2" width="4.6640625" customWidth="1"/>
    <col min="3" max="3" width="17.5546875" customWidth="1"/>
    <col min="4" max="5" width="6.6640625" customWidth="1"/>
    <col min="6" max="6" width="4.6640625" customWidth="1"/>
    <col min="7" max="7" width="17.5546875" customWidth="1"/>
    <col min="8" max="8" width="6.44140625" customWidth="1"/>
    <col min="9" max="10" width="6.6640625" customWidth="1"/>
    <col min="11" max="11" width="4.6640625" customWidth="1"/>
    <col min="12" max="12" width="17.5546875" customWidth="1"/>
    <col min="13" max="13" width="7.44140625" customWidth="1"/>
    <col min="14" max="15" width="6.6640625" customWidth="1"/>
  </cols>
  <sheetData>
    <row r="2" spans="2:15" ht="17.399999999999999" x14ac:dyDescent="0.3">
      <c r="B2" s="183"/>
      <c r="C2" s="184">
        <f>'Event Details'!E7</f>
        <v>2014</v>
      </c>
      <c r="D2" s="185"/>
      <c r="E2" s="185"/>
      <c r="F2" s="185"/>
      <c r="G2" s="186" t="str">
        <f>'Event Details'!E5</f>
        <v>Heart of England League</v>
      </c>
      <c r="H2" s="186"/>
      <c r="I2" s="185"/>
      <c r="J2" s="185"/>
      <c r="K2" s="185"/>
      <c r="L2" s="185" t="str">
        <f>"Division "&amp;'Event Details'!E9</f>
        <v>Division 1</v>
      </c>
      <c r="M2" s="185"/>
      <c r="N2" s="185"/>
      <c r="O2" s="187"/>
    </row>
    <row r="3" spans="2:15" x14ac:dyDescent="0.2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7.399999999999999" x14ac:dyDescent="0.3">
      <c r="C4" s="188" t="s">
        <v>93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</row>
    <row r="5" spans="2:15" ht="13.5" customHeight="1" x14ac:dyDescent="0.3">
      <c r="C5" s="188"/>
      <c r="D5" s="75"/>
      <c r="E5" s="75"/>
      <c r="F5" s="75"/>
      <c r="G5" s="75"/>
      <c r="H5" s="75"/>
      <c r="I5" s="75"/>
      <c r="J5" s="151"/>
      <c r="K5" s="151"/>
      <c r="L5" s="190"/>
      <c r="M5" s="190"/>
      <c r="N5" s="75"/>
      <c r="O5" s="75"/>
    </row>
    <row r="6" spans="2:15" ht="13.8" x14ac:dyDescent="0.25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</row>
    <row r="7" spans="2:15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52" t="str">
        <f>'Event Details'!$C$16</f>
        <v>5th Jul 2014</v>
      </c>
      <c r="M7" s="552"/>
      <c r="N7" s="552"/>
      <c r="O7" s="552"/>
    </row>
    <row r="8" spans="2:15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59" t="str">
        <f>'Event Details'!$G$16</f>
        <v>Banbury</v>
      </c>
      <c r="M8" s="559"/>
      <c r="N8" s="559"/>
      <c r="O8" s="559"/>
    </row>
    <row r="9" spans="2:15" x14ac:dyDescent="0.25">
      <c r="B9" s="193"/>
      <c r="C9" s="87" t="s">
        <v>19</v>
      </c>
      <c r="D9" s="88" t="s">
        <v>88</v>
      </c>
      <c r="E9" s="90" t="s">
        <v>70</v>
      </c>
      <c r="F9" s="75"/>
      <c r="G9" s="87" t="s">
        <v>19</v>
      </c>
      <c r="H9" s="88"/>
      <c r="I9" s="88" t="s">
        <v>88</v>
      </c>
      <c r="J9" s="90" t="s">
        <v>70</v>
      </c>
      <c r="K9" s="75"/>
      <c r="L9" s="87" t="s">
        <v>19</v>
      </c>
      <c r="M9" s="88"/>
      <c r="N9" s="88" t="s">
        <v>88</v>
      </c>
      <c r="O9" s="90" t="s">
        <v>70</v>
      </c>
    </row>
    <row r="10" spans="2:15" x14ac:dyDescent="0.25">
      <c r="B10" s="194">
        <f>IF(LEN(C10)&gt;0,1,"")</f>
        <v>1</v>
      </c>
      <c r="C10" s="195" t="str">
        <f>IF('Boys Input'!L80=0,"",'Boys Input'!L80)</f>
        <v>Amber Valley</v>
      </c>
      <c r="D10" s="210">
        <f>IF(C10="","",'Boys Input'!M80)</f>
        <v>24</v>
      </c>
      <c r="E10" s="211">
        <f>IF(D10="","",'Boys Input'!N80)</f>
        <v>8</v>
      </c>
      <c r="F10" s="67"/>
      <c r="G10" s="283" t="str">
        <f>IF('Boys Input'!O80=0,"",'Boys Input'!O80)</f>
        <v>Rugby &amp; N'hampton</v>
      </c>
      <c r="H10" s="377"/>
      <c r="I10" s="296">
        <f>IF(G10="","",'Boys Input'!P80)</f>
        <v>20</v>
      </c>
      <c r="J10" s="297">
        <f>IF(I10="","",'Boys Input'!Q80)</f>
        <v>7.5</v>
      </c>
      <c r="K10" s="67"/>
      <c r="L10" s="195" t="str">
        <f>IF('Boys Input'!R80=0,"",'Boys Input'!R80)</f>
        <v>Stratford</v>
      </c>
      <c r="M10" s="196"/>
      <c r="N10" s="210">
        <f>IF(L10="","",'Boys Input'!S80)</f>
        <v>23</v>
      </c>
      <c r="O10" s="211">
        <f>IF(N10="","",'Boys Input'!T80)</f>
        <v>8</v>
      </c>
    </row>
    <row r="11" spans="2:15" x14ac:dyDescent="0.25">
      <c r="B11" s="198">
        <f>IF(LEN(C11)&gt;0,2," ")</f>
        <v>2</v>
      </c>
      <c r="C11" s="199" t="str">
        <f>IF('Boys Input'!L81=0,"",'Boys Input'!L81)</f>
        <v>Stratford</v>
      </c>
      <c r="D11" s="134">
        <f>IF(C11="","",'Boys Input'!M81)</f>
        <v>18.5</v>
      </c>
      <c r="E11" s="212">
        <f>IF(D11="","",'Boys Input'!N81)</f>
        <v>7</v>
      </c>
      <c r="F11" s="67"/>
      <c r="G11" s="199" t="str">
        <f>IF('Boys Input'!O81=0,"",'Boys Input'!O81)</f>
        <v>Stratford</v>
      </c>
      <c r="H11" s="200"/>
      <c r="I11" s="134">
        <f>IF(G11="","",'Boys Input'!P81)</f>
        <v>20</v>
      </c>
      <c r="J11" s="212">
        <f>IF(I11="","",'Boys Input'!Q81)</f>
        <v>7.5</v>
      </c>
      <c r="K11" s="67"/>
      <c r="L11" s="199" t="str">
        <f>IF('Boys Input'!R81=0,"",'Boys Input'!R81)</f>
        <v>Rugby &amp; N'hampton</v>
      </c>
      <c r="M11" s="200"/>
      <c r="N11" s="134">
        <f>IF(L11="","",'Boys Input'!S81)</f>
        <v>16.5</v>
      </c>
      <c r="O11" s="212">
        <f>IF(N11="","",'Boys Input'!T81)</f>
        <v>7</v>
      </c>
    </row>
    <row r="12" spans="2:15" x14ac:dyDescent="0.25">
      <c r="B12" s="198">
        <f>IF(LEN(C12)&gt;0,3," ")</f>
        <v>3</v>
      </c>
      <c r="C12" s="199" t="str">
        <f>IF('Boys Input'!L82=0,"",'Boys Input'!L82)</f>
        <v>Rugby &amp; N'hampton</v>
      </c>
      <c r="D12" s="134">
        <f>IF(C12="","",'Boys Input'!M82)</f>
        <v>18</v>
      </c>
      <c r="E12" s="212">
        <f>IF(D12="","",'Boys Input'!N82)</f>
        <v>6</v>
      </c>
      <c r="F12" s="67"/>
      <c r="G12" s="199" t="str">
        <f>IF('Boys Input'!O82=0,"",'Boys Input'!O82)</f>
        <v>Amber Valley</v>
      </c>
      <c r="H12" s="200"/>
      <c r="I12" s="134">
        <f>IF(G12="","",'Boys Input'!P82)</f>
        <v>19</v>
      </c>
      <c r="J12" s="212">
        <f>IF(I12="","",'Boys Input'!Q82)</f>
        <v>6</v>
      </c>
      <c r="K12" s="67"/>
      <c r="L12" s="199" t="str">
        <f>IF('Boys Input'!R82=0,"",'Boys Input'!R82)</f>
        <v>Amber Valley</v>
      </c>
      <c r="M12" s="200"/>
      <c r="N12" s="134">
        <f>IF(L12="","",'Boys Input'!S82)</f>
        <v>16</v>
      </c>
      <c r="O12" s="212">
        <f>IF(N12="","",'Boys Input'!T82)</f>
        <v>6</v>
      </c>
    </row>
    <row r="13" spans="2:15" x14ac:dyDescent="0.25">
      <c r="B13" s="198">
        <f>IF(LEN(C13)&gt;0,4," ")</f>
        <v>4</v>
      </c>
      <c r="C13" s="199" t="str">
        <f>IF('Boys Input'!L83=0,"",'Boys Input'!L83)</f>
        <v>Solihull</v>
      </c>
      <c r="D13" s="134">
        <f>IF(C13="","",'Boys Input'!M83)</f>
        <v>13.5</v>
      </c>
      <c r="E13" s="212">
        <f>IF(D13="","",'Boys Input'!N83)</f>
        <v>5</v>
      </c>
      <c r="F13" s="67"/>
      <c r="G13" s="199" t="str">
        <f>IF('Boys Input'!O83=0,"",'Boys Input'!O83)</f>
        <v>Solihull</v>
      </c>
      <c r="H13" s="200"/>
      <c r="I13" s="134">
        <f>IF(G13="","",'Boys Input'!P83)</f>
        <v>16</v>
      </c>
      <c r="J13" s="212">
        <f>IF(I13="","",'Boys Input'!Q83)</f>
        <v>5</v>
      </c>
      <c r="K13" s="67"/>
      <c r="L13" s="199" t="str">
        <f>IF('Boys Input'!R83=0,"",'Boys Input'!R83)</f>
        <v>Banbury</v>
      </c>
      <c r="M13" s="200"/>
      <c r="N13" s="134">
        <f>IF(L13="","",'Boys Input'!S83)</f>
        <v>12</v>
      </c>
      <c r="O13" s="212">
        <f>IF(N13="","",'Boys Input'!T83)</f>
        <v>5</v>
      </c>
    </row>
    <row r="14" spans="2:15" x14ac:dyDescent="0.25">
      <c r="B14" s="198">
        <f>IF(LEN(C14)&gt;0,5," ")</f>
        <v>5</v>
      </c>
      <c r="C14" s="199" t="str">
        <f>IF('Boys Input'!L84=0,"",'Boys Input'!L84)</f>
        <v>Coventry Godiva</v>
      </c>
      <c r="D14" s="134">
        <f>IF(C14="","",'Boys Input'!M84)</f>
        <v>12</v>
      </c>
      <c r="E14" s="212">
        <f>IF(D14="","",'Boys Input'!N84)</f>
        <v>4</v>
      </c>
      <c r="F14" s="67"/>
      <c r="G14" s="199" t="str">
        <f>IF('Boys Input'!O84=0,"",'Boys Input'!O84)</f>
        <v>Coventry Godiva</v>
      </c>
      <c r="H14" s="200"/>
      <c r="I14" s="134">
        <f>IF(G14="","",'Boys Input'!P84)</f>
        <v>12</v>
      </c>
      <c r="J14" s="212">
        <f>IF(I14="","",'Boys Input'!Q84)</f>
        <v>4</v>
      </c>
      <c r="K14" s="67"/>
      <c r="L14" s="199" t="str">
        <f>IF('Boys Input'!R84=0,"",'Boys Input'!R84)</f>
        <v>Coventry Godiva</v>
      </c>
      <c r="M14" s="200"/>
      <c r="N14" s="134">
        <f>IF(L14="","",'Boys Input'!S84)</f>
        <v>11</v>
      </c>
      <c r="O14" s="212">
        <f>IF(N14="","",'Boys Input'!T84)</f>
        <v>3.5</v>
      </c>
    </row>
    <row r="15" spans="2:15" x14ac:dyDescent="0.25">
      <c r="B15" s="198">
        <f>IF(LEN(C15)&gt;0,6," ")</f>
        <v>6</v>
      </c>
      <c r="C15" s="199" t="str">
        <f>IF('Boys Input'!L85=0,"",'Boys Input'!L85)</f>
        <v>Kettering</v>
      </c>
      <c r="D15" s="134">
        <f>IF(C15="","",'Boys Input'!M85)</f>
        <v>9</v>
      </c>
      <c r="E15" s="212">
        <f>IF(D15="","",'Boys Input'!N85)</f>
        <v>3</v>
      </c>
      <c r="F15" s="67"/>
      <c r="G15" s="199" t="str">
        <f>IF('Boys Input'!O85=0,"",'Boys Input'!O85)</f>
        <v>Leicester</v>
      </c>
      <c r="H15" s="200"/>
      <c r="I15" s="134">
        <f>IF(G15="","",'Boys Input'!P85)</f>
        <v>8</v>
      </c>
      <c r="J15" s="212">
        <f>IF(I15="","",'Boys Input'!Q85)</f>
        <v>3</v>
      </c>
      <c r="K15" s="67"/>
      <c r="L15" s="199" t="str">
        <f>IF('Boys Input'!R85=0,"",'Boys Input'!R85)</f>
        <v>Solihull</v>
      </c>
      <c r="M15" s="200"/>
      <c r="N15" s="134">
        <f>IF(L15="","",'Boys Input'!S85)</f>
        <v>11</v>
      </c>
      <c r="O15" s="212">
        <f>IF(N15="","",'Boys Input'!T85)</f>
        <v>3.5</v>
      </c>
    </row>
    <row r="16" spans="2:15" x14ac:dyDescent="0.25">
      <c r="B16" s="198">
        <f>IF(LEN(C16)&gt;0,7," ")</f>
        <v>7</v>
      </c>
      <c r="C16" s="199" t="str">
        <f>IF('Boys Input'!L86=0,"",'Boys Input'!L86)</f>
        <v>Banbury</v>
      </c>
      <c r="D16" s="134">
        <f>IF(C16="","",'Boys Input'!M86)</f>
        <v>7</v>
      </c>
      <c r="E16" s="212">
        <f>IF(D16="","",'Boys Input'!N86)</f>
        <v>2</v>
      </c>
      <c r="F16" s="67"/>
      <c r="G16" s="199" t="str">
        <f>IF('Boys Input'!O86=0,"",'Boys Input'!O86)</f>
        <v>Banbury</v>
      </c>
      <c r="H16" s="200"/>
      <c r="I16" s="134">
        <f>IF(G16="","",'Boys Input'!P86)</f>
        <v>7</v>
      </c>
      <c r="J16" s="212">
        <f>IF(I16="","",'Boys Input'!Q86)</f>
        <v>2</v>
      </c>
      <c r="K16" s="67"/>
      <c r="L16" s="199" t="str">
        <f>IF('Boys Input'!R86=0,"",'Boys Input'!R86)</f>
        <v>Leicester</v>
      </c>
      <c r="M16" s="200"/>
      <c r="N16" s="134">
        <f>IF(L16="","",'Boys Input'!S86)</f>
        <v>9.5</v>
      </c>
      <c r="O16" s="212">
        <f>IF(N16="","",'Boys Input'!T86)</f>
        <v>2</v>
      </c>
    </row>
    <row r="17" spans="2:15" x14ac:dyDescent="0.25">
      <c r="B17" s="198">
        <f>IF(LEN(C17)&gt;0,8," ")</f>
        <v>8</v>
      </c>
      <c r="C17" s="199" t="str">
        <f>IF('Boys Input'!L87=0,"",'Boys Input'!L87)</f>
        <v>Leicester</v>
      </c>
      <c r="D17" s="134">
        <f>IF(C17="","",'Boys Input'!M87)</f>
        <v>6</v>
      </c>
      <c r="E17" s="212">
        <f>IF(D17="","",'Boys Input'!N87)</f>
        <v>1</v>
      </c>
      <c r="F17" s="67"/>
      <c r="G17" s="199" t="str">
        <f>IF('Boys Input'!O87=0,"",'Boys Input'!O87)</f>
        <v>Kettering</v>
      </c>
      <c r="H17" s="200"/>
      <c r="I17" s="134">
        <f>IF(G17="","",'Boys Input'!P87)</f>
        <v>6</v>
      </c>
      <c r="J17" s="212">
        <f>IF(I17="","",'Boys Input'!Q87)</f>
        <v>1</v>
      </c>
      <c r="K17" s="67"/>
      <c r="L17" s="199" t="str">
        <f>IF('Boys Input'!R87=0,"",'Boys Input'!R87)</f>
        <v>Kettering</v>
      </c>
      <c r="M17" s="200"/>
      <c r="N17" s="134">
        <f>IF(L17="","",'Boys Input'!S87)</f>
        <v>9</v>
      </c>
      <c r="O17" s="212">
        <f>IF(N17="","",'Boys Input'!T87)</f>
        <v>1</v>
      </c>
    </row>
    <row r="18" spans="2:15" x14ac:dyDescent="0.25">
      <c r="B18" s="202" t="str">
        <f>IF(LEN(C18)&gt;0,9," ")</f>
        <v xml:space="preserve"> </v>
      </c>
      <c r="C18" s="203" t="str">
        <f>IF('Boys Input'!Y88=0,"",'Boys Input'!Y88)</f>
        <v/>
      </c>
      <c r="D18" s="213" t="str">
        <f>IF(C18="","",'Boys Input'!Z88)</f>
        <v/>
      </c>
      <c r="E18" s="214" t="str">
        <f>IF(C18="","",'Boys Input'!AA88)</f>
        <v/>
      </c>
      <c r="F18" s="67"/>
      <c r="G18" s="203" t="str">
        <f>IF('Boys Input'!AH88=0,"",'Boys Input'!AH88)</f>
        <v/>
      </c>
      <c r="H18" s="204"/>
      <c r="I18" s="213" t="str">
        <f>IF(G18="","",'Boys Input'!AI88)</f>
        <v/>
      </c>
      <c r="J18" s="214" t="str">
        <f>IF(G18="","",'Boys Input'!AJ88)</f>
        <v/>
      </c>
      <c r="K18" s="67"/>
      <c r="L18" s="203" t="str">
        <f>IF('Boys Input'!AQ88=0,"",'Boys Input'!AQ88)</f>
        <v/>
      </c>
      <c r="M18" s="204"/>
      <c r="N18" s="213" t="str">
        <f>IF(L18="","",'Boys Input'!AR88)</f>
        <v/>
      </c>
      <c r="O18" s="214" t="str">
        <f>IF(L18="","",'Boys Input'!AS88)</f>
        <v/>
      </c>
    </row>
    <row r="19" spans="2:15" x14ac:dyDescent="0.25">
      <c r="C19" s="75"/>
      <c r="D19" s="70">
        <f>SUM(D10:D18)</f>
        <v>108</v>
      </c>
      <c r="E19" s="70">
        <f>SUM(E10:E18)</f>
        <v>36</v>
      </c>
      <c r="F19" s="75"/>
      <c r="G19" s="75"/>
      <c r="H19" s="75"/>
      <c r="I19" s="70">
        <f>SUM(I10:I18)</f>
        <v>108</v>
      </c>
      <c r="J19" s="70">
        <f>SUM(J10:J18)</f>
        <v>36</v>
      </c>
      <c r="K19" s="75"/>
      <c r="L19" s="75"/>
      <c r="M19" s="75"/>
      <c r="N19" s="70">
        <f>SUM(N10:N18)</f>
        <v>108</v>
      </c>
      <c r="O19" s="70">
        <f>SUM(O10:O18)</f>
        <v>36</v>
      </c>
    </row>
    <row r="20" spans="2:15" x14ac:dyDescent="0.25">
      <c r="C20" s="75"/>
      <c r="D20" s="148"/>
      <c r="E20" s="148"/>
      <c r="F20" s="75"/>
      <c r="G20" s="75"/>
      <c r="H20" s="75"/>
      <c r="I20" s="148"/>
      <c r="J20" s="148"/>
      <c r="K20" s="75"/>
      <c r="L20" s="75"/>
      <c r="M20" s="75"/>
      <c r="N20" s="148"/>
      <c r="O20" s="148"/>
    </row>
    <row r="21" spans="2:15" x14ac:dyDescent="0.25">
      <c r="C21" s="75"/>
      <c r="D21" s="148"/>
      <c r="E21" s="148"/>
      <c r="F21" s="75"/>
      <c r="G21" s="75"/>
      <c r="H21" s="75"/>
      <c r="I21" s="148"/>
      <c r="J21" s="148"/>
      <c r="K21" s="75"/>
      <c r="L21" s="75"/>
      <c r="M21" s="75"/>
      <c r="N21" s="148"/>
      <c r="O21" s="148"/>
    </row>
    <row r="22" spans="2:15" x14ac:dyDescent="0.25">
      <c r="C22" s="75"/>
      <c r="D22" s="148"/>
      <c r="E22" s="148"/>
      <c r="F22" s="192"/>
      <c r="G22" s="332" t="s">
        <v>85</v>
      </c>
      <c r="H22" s="279"/>
      <c r="I22" s="82"/>
      <c r="J22" s="83"/>
      <c r="K22" s="75"/>
      <c r="L22" s="295" t="s">
        <v>86</v>
      </c>
      <c r="M22" s="279"/>
      <c r="N22" s="82"/>
      <c r="O22" s="83"/>
    </row>
    <row r="23" spans="2:15" x14ac:dyDescent="0.25">
      <c r="C23" s="75"/>
      <c r="D23" s="148"/>
      <c r="E23" s="148"/>
      <c r="F23" s="85" t="s">
        <v>101</v>
      </c>
      <c r="G23" s="207"/>
      <c r="H23" s="278"/>
      <c r="I23" s="88"/>
      <c r="J23" s="90"/>
      <c r="K23" s="75"/>
      <c r="L23" s="207"/>
      <c r="M23" s="278"/>
      <c r="N23" s="88"/>
      <c r="O23" s="90"/>
    </row>
    <row r="24" spans="2:15" x14ac:dyDescent="0.25">
      <c r="C24" s="75"/>
      <c r="D24" s="148"/>
      <c r="E24" s="148"/>
      <c r="F24" s="193"/>
      <c r="G24" s="87" t="s">
        <v>19</v>
      </c>
      <c r="H24" s="88" t="s">
        <v>88</v>
      </c>
      <c r="I24" s="88" t="s">
        <v>89</v>
      </c>
      <c r="J24" s="90" t="s">
        <v>70</v>
      </c>
      <c r="K24" s="75"/>
      <c r="L24" s="87" t="s">
        <v>19</v>
      </c>
      <c r="M24" s="88" t="s">
        <v>88</v>
      </c>
      <c r="N24" s="88" t="s">
        <v>89</v>
      </c>
      <c r="O24" s="90" t="s">
        <v>70</v>
      </c>
    </row>
    <row r="25" spans="2:15" x14ac:dyDescent="0.25">
      <c r="C25" s="75"/>
      <c r="D25" s="148"/>
      <c r="E25" s="148"/>
      <c r="F25" s="328">
        <f>B10</f>
        <v>1</v>
      </c>
      <c r="G25" s="283" t="str">
        <f>IF(LEN($G10)&gt;0,VLOOKUP($F25,'Boys Input'!$AA$80:$AE$87,2,FALSE),"")</f>
        <v>Stratford</v>
      </c>
      <c r="H25" s="296">
        <f>IF(LEN($G10)&gt;0,VLOOKUP($F25,'Boys Input'!$AA$80:$AE$87,4,FALSE),"")</f>
        <v>38.5</v>
      </c>
      <c r="I25" s="296">
        <f>IF(LEN($G10)&gt;0,VLOOKUP($F25,'Boys Input'!$AA$80:$AE$87,3,FALSE),"")</f>
        <v>14.5</v>
      </c>
      <c r="J25" s="297">
        <f>IF(LEN($G10)&gt;0,VLOOKUP($F25,'Boys Input'!$AA$80:$AE$87,5,FALSE),"")</f>
        <v>8</v>
      </c>
      <c r="K25" s="67"/>
      <c r="L25" s="283" t="str">
        <f>IF(LEN($L10)&gt;0,VLOOKUP($F25,'Boys Input'!$AT$80:$AX$87,2,FALSE),"")</f>
        <v>Stratford</v>
      </c>
      <c r="M25" s="284">
        <f>IF(LEN($L10)&gt;0,VLOOKUP($F25,'Boys Input'!$AT$80:$AX$87,4,FALSE),"")</f>
        <v>61.5</v>
      </c>
      <c r="N25" s="296">
        <f>IF(LEN($L10)&gt;0,VLOOKUP($F25,'Boys Input'!$AT$80:$AX$87,3,FALSE),"")</f>
        <v>22.5</v>
      </c>
      <c r="O25" s="297">
        <f>IF(LEN($L10)&gt;0,VLOOKUP($F25,'Boys Input'!$AT$80:$AX$87,5,FALSE),"")</f>
        <v>8</v>
      </c>
    </row>
    <row r="26" spans="2:15" x14ac:dyDescent="0.25">
      <c r="C26" s="75"/>
      <c r="D26" s="148"/>
      <c r="E26" s="148"/>
      <c r="F26" s="329">
        <f>B11</f>
        <v>2</v>
      </c>
      <c r="G26" s="199" t="str">
        <f>IF(LEN($G11)&gt;0,VLOOKUP($F26,'Boys Input'!$AA$80:$AE$87,2,FALSE),"")</f>
        <v>Amber Valley</v>
      </c>
      <c r="H26" s="200">
        <f>IF(LEN($G11)&gt;0,VLOOKUP($F26,'Boys Input'!$AA$80:$AE$87,4,FALSE),"")</f>
        <v>43</v>
      </c>
      <c r="I26" s="134">
        <f>IF(LEN($G11)&gt;0,VLOOKUP($F26,'Boys Input'!$AA$80:$AE$87,3,FALSE),"")</f>
        <v>14</v>
      </c>
      <c r="J26" s="212">
        <f>IF(LEN($G11)&gt;0,VLOOKUP($F26,'Boys Input'!$AA$80:$AE$87,5,FALSE),"")</f>
        <v>7</v>
      </c>
      <c r="K26" s="67"/>
      <c r="L26" s="199" t="str">
        <f>IF(LEN($L11)&gt;0,VLOOKUP($F26,'Boys Input'!$AT$80:$AX$87,2,FALSE),"")</f>
        <v>Rugby &amp; N'hampton</v>
      </c>
      <c r="M26" s="200">
        <f>IF(LEN($L11)&gt;0,VLOOKUP($F26,'Boys Input'!$AT$80:$AX$87,4,FALSE),"")</f>
        <v>54.5</v>
      </c>
      <c r="N26" s="134">
        <f>IF(LEN($L11)&gt;0,VLOOKUP($F26,'Boys Input'!$AT$80:$AX$87,3,FALSE),"")</f>
        <v>20.5</v>
      </c>
      <c r="O26" s="212">
        <f>IF(LEN($L11)&gt;0,VLOOKUP($F26,'Boys Input'!$AT$80:$AX$87,5,FALSE),"")</f>
        <v>7</v>
      </c>
    </row>
    <row r="27" spans="2:15" x14ac:dyDescent="0.25">
      <c r="C27" s="75"/>
      <c r="D27" s="148"/>
      <c r="E27" s="148"/>
      <c r="F27" s="329">
        <f t="shared" ref="F27:F33" si="0">B12</f>
        <v>3</v>
      </c>
      <c r="G27" s="199" t="str">
        <f>IF(LEN($G12)&gt;0,VLOOKUP($F27,'Boys Input'!$AA$80:$AE$87,2,FALSE),"")</f>
        <v>Rugby &amp; N'hampton</v>
      </c>
      <c r="H27" s="200">
        <f>IF(LEN($G12)&gt;0,VLOOKUP($F27,'Boys Input'!$AA$80:$AE$87,4,FALSE),"")</f>
        <v>38</v>
      </c>
      <c r="I27" s="134">
        <f>IF(LEN($G12)&gt;0,VLOOKUP($F27,'Boys Input'!$AA$80:$AE$87,3,FALSE),"")</f>
        <v>13.5</v>
      </c>
      <c r="J27" s="212">
        <f>IF(LEN($G12)&gt;0,VLOOKUP($F27,'Boys Input'!$AA$80:$AE$87,5,FALSE),"")</f>
        <v>6</v>
      </c>
      <c r="K27" s="67"/>
      <c r="L27" s="199" t="str">
        <f>IF(LEN($L12)&gt;0,VLOOKUP($F27,'Boys Input'!$AT$80:$AX$87,2,FALSE),"")</f>
        <v>Amber Valley</v>
      </c>
      <c r="M27" s="200">
        <f>IF(LEN($L12)&gt;0,VLOOKUP($F27,'Boys Input'!$AT$80:$AX$87,4,FALSE),"")</f>
        <v>59</v>
      </c>
      <c r="N27" s="134">
        <f>IF(LEN($L12)&gt;0,VLOOKUP($F27,'Boys Input'!$AT$80:$AX$87,3,FALSE),"")</f>
        <v>20</v>
      </c>
      <c r="O27" s="212">
        <f>IF(LEN($L12)&gt;0,VLOOKUP($F27,'Boys Input'!$AT$80:$AX$87,5,FALSE),"")</f>
        <v>6</v>
      </c>
    </row>
    <row r="28" spans="2:15" x14ac:dyDescent="0.25">
      <c r="C28" s="75"/>
      <c r="D28" s="148"/>
      <c r="E28" s="148"/>
      <c r="F28" s="329">
        <f t="shared" si="0"/>
        <v>4</v>
      </c>
      <c r="G28" s="199" t="str">
        <f>IF(LEN($G13)&gt;0,VLOOKUP($F28,'Boys Input'!$AA$80:$AE$87,2,FALSE),"")</f>
        <v>Solihull</v>
      </c>
      <c r="H28" s="200">
        <f>IF(LEN($G13)&gt;0,VLOOKUP($F28,'Boys Input'!$AA$80:$AE$87,4,FALSE),"")</f>
        <v>29.5</v>
      </c>
      <c r="I28" s="134">
        <f>IF(LEN($G13)&gt;0,VLOOKUP($F28,'Boys Input'!$AA$80:$AE$87,3,FALSE),"")</f>
        <v>10</v>
      </c>
      <c r="J28" s="212">
        <f>IF(LEN($G13)&gt;0,VLOOKUP($F28,'Boys Input'!$AA$80:$AE$87,5,FALSE),"")</f>
        <v>5</v>
      </c>
      <c r="K28" s="67"/>
      <c r="L28" s="199" t="str">
        <f>IF(LEN($L13)&gt;0,VLOOKUP($F28,'Boys Input'!$AT$80:$AX$87,2,FALSE),"")</f>
        <v>Solihull</v>
      </c>
      <c r="M28" s="200">
        <f>IF(LEN($L13)&gt;0,VLOOKUP($F28,'Boys Input'!$AT$80:$AX$87,4,FALSE),"")</f>
        <v>40.5</v>
      </c>
      <c r="N28" s="134">
        <f>IF(LEN($L13)&gt;0,VLOOKUP($F28,'Boys Input'!$AT$80:$AX$87,3,FALSE),"")</f>
        <v>13.5</v>
      </c>
      <c r="O28" s="212">
        <f>IF(LEN($L13)&gt;0,VLOOKUP($F28,'Boys Input'!$AT$80:$AX$87,5,FALSE),"")</f>
        <v>5</v>
      </c>
    </row>
    <row r="29" spans="2:15" x14ac:dyDescent="0.25">
      <c r="C29" s="75"/>
      <c r="D29" s="148"/>
      <c r="E29" s="148"/>
      <c r="F29" s="329">
        <f t="shared" si="0"/>
        <v>5</v>
      </c>
      <c r="G29" s="199" t="str">
        <f>IF(LEN($G14)&gt;0,VLOOKUP($F29,'Boys Input'!$AA$80:$AE$87,2,FALSE),"")</f>
        <v>Coventry Godiva</v>
      </c>
      <c r="H29" s="200">
        <f>IF(LEN($G14)&gt;0,VLOOKUP($F29,'Boys Input'!$AA$80:$AE$87,4,FALSE),"")</f>
        <v>24</v>
      </c>
      <c r="I29" s="134">
        <f>IF(LEN($G14)&gt;0,VLOOKUP($F29,'Boys Input'!$AA$80:$AE$87,3,FALSE),"")</f>
        <v>8</v>
      </c>
      <c r="J29" s="212">
        <f>IF(LEN($G14)&gt;0,VLOOKUP($F29,'Boys Input'!$AA$80:$AE$87,5,FALSE),"")</f>
        <v>4</v>
      </c>
      <c r="K29" s="67"/>
      <c r="L29" s="199" t="str">
        <f>IF(LEN($L14)&gt;0,VLOOKUP($F29,'Boys Input'!$AT$80:$AX$87,2,FALSE),"")</f>
        <v>Coventry Godiva</v>
      </c>
      <c r="M29" s="200">
        <f>IF(LEN($L14)&gt;0,VLOOKUP($F29,'Boys Input'!$AT$80:$AX$87,4,FALSE),"")</f>
        <v>35</v>
      </c>
      <c r="N29" s="134">
        <f>IF(LEN($L14)&gt;0,VLOOKUP($F29,'Boys Input'!$AT$80:$AX$87,3,FALSE),"")</f>
        <v>11.5</v>
      </c>
      <c r="O29" s="212">
        <f>IF(LEN($L14)&gt;0,VLOOKUP($F29,'Boys Input'!$AT$80:$AX$87,5,FALSE),"")</f>
        <v>4</v>
      </c>
    </row>
    <row r="30" spans="2:15" x14ac:dyDescent="0.25">
      <c r="C30" s="75"/>
      <c r="D30" s="148"/>
      <c r="E30" s="148"/>
      <c r="F30" s="329">
        <f t="shared" si="0"/>
        <v>6</v>
      </c>
      <c r="G30" s="199" t="str">
        <f>IF(LEN($G15)&gt;0,VLOOKUP($F30,'Boys Input'!$AA$80:$AE$87,2,FALSE),"")</f>
        <v>Kettering</v>
      </c>
      <c r="H30" s="200">
        <f>IF(LEN($G15)&gt;0,VLOOKUP($F30,'Boys Input'!$AA$80:$AE$87,4,FALSE),"")</f>
        <v>15</v>
      </c>
      <c r="I30" s="134">
        <f>IF(LEN($G15)&gt;0,VLOOKUP($F30,'Boys Input'!$AA$80:$AE$87,3,FALSE),"")</f>
        <v>4</v>
      </c>
      <c r="J30" s="212">
        <f>IF(LEN($G15)&gt;0,VLOOKUP($F30,'Boys Input'!$AA$80:$AE$87,5,FALSE),"")</f>
        <v>2</v>
      </c>
      <c r="K30" s="67"/>
      <c r="L30" s="199" t="str">
        <f>IF(LEN($L15)&gt;0,VLOOKUP($F30,'Boys Input'!$AT$80:$AX$87,2,FALSE),"")</f>
        <v>Banbury</v>
      </c>
      <c r="M30" s="200">
        <f>IF(LEN($L15)&gt;0,VLOOKUP($F30,'Boys Input'!$AT$80:$AX$87,4,FALSE),"")</f>
        <v>26</v>
      </c>
      <c r="N30" s="134">
        <f>IF(LEN($L15)&gt;0,VLOOKUP($F30,'Boys Input'!$AT$80:$AX$87,3,FALSE),"")</f>
        <v>9</v>
      </c>
      <c r="O30" s="212">
        <f>IF(LEN($L15)&gt;0,VLOOKUP($F30,'Boys Input'!$AT$80:$AX$87,5,FALSE),"")</f>
        <v>3</v>
      </c>
    </row>
    <row r="31" spans="2:15" x14ac:dyDescent="0.25">
      <c r="C31" s="75"/>
      <c r="D31" s="148"/>
      <c r="E31" s="148"/>
      <c r="F31" s="329">
        <f t="shared" si="0"/>
        <v>7</v>
      </c>
      <c r="G31" s="199" t="str">
        <f>IF(LEN($G16)&gt;0,VLOOKUP($F31,'Boys Input'!$AA$80:$AE$87,2,FALSE),"")</f>
        <v>Banbury</v>
      </c>
      <c r="H31" s="200">
        <f>IF(LEN($G16)&gt;0,VLOOKUP($F31,'Boys Input'!$AA$80:$AE$87,4,FALSE),"")</f>
        <v>14</v>
      </c>
      <c r="I31" s="134">
        <f>IF(LEN($G16)&gt;0,VLOOKUP($F31,'Boys Input'!$AA$80:$AE$87,3,FALSE),"")</f>
        <v>4</v>
      </c>
      <c r="J31" s="212">
        <f>IF(LEN($G16)&gt;0,VLOOKUP($F31,'Boys Input'!$AA$80:$AE$87,5,FALSE),"")</f>
        <v>2</v>
      </c>
      <c r="K31" s="67"/>
      <c r="L31" s="199" t="str">
        <f>IF(LEN($L16)&gt;0,VLOOKUP($F31,'Boys Input'!$AT$80:$AX$87,2,FALSE),"")</f>
        <v>Leicester</v>
      </c>
      <c r="M31" s="200">
        <f>IF(LEN($L16)&gt;0,VLOOKUP($F31,'Boys Input'!$AT$80:$AX$87,4,FALSE),"")</f>
        <v>23.5</v>
      </c>
      <c r="N31" s="134">
        <f>IF(LEN($L16)&gt;0,VLOOKUP($F31,'Boys Input'!$AT$80:$AX$87,3,FALSE),"")</f>
        <v>6</v>
      </c>
      <c r="O31" s="212">
        <f>IF(LEN($L16)&gt;0,VLOOKUP($F31,'Boys Input'!$AT$80:$AX$87,5,FALSE),"")</f>
        <v>2</v>
      </c>
    </row>
    <row r="32" spans="2:15" x14ac:dyDescent="0.25">
      <c r="C32" s="75"/>
      <c r="D32" s="148"/>
      <c r="E32" s="148"/>
      <c r="F32" s="329">
        <f t="shared" si="0"/>
        <v>8</v>
      </c>
      <c r="G32" s="199" t="str">
        <f>IF(LEN($G17)&gt;0,VLOOKUP($F32,'Boys Input'!$AA$80:$AE$87,2,FALSE),"")</f>
        <v>Leicester</v>
      </c>
      <c r="H32" s="200">
        <f>IF(LEN($G17)&gt;0,VLOOKUP($F32,'Boys Input'!$AA$80:$AE$87,4,FALSE),"")</f>
        <v>14</v>
      </c>
      <c r="I32" s="134">
        <f>IF(LEN($G17)&gt;0,VLOOKUP($F32,'Boys Input'!$AA$80:$AE$87,3,FALSE),"")</f>
        <v>4</v>
      </c>
      <c r="J32" s="212">
        <f>IF(LEN($G17)&gt;0,VLOOKUP($F32,'Boys Input'!$AA$80:$AE$87,5,FALSE),"")</f>
        <v>2</v>
      </c>
      <c r="K32" s="67"/>
      <c r="L32" s="199" t="str">
        <f>IF(LEN($L17)&gt;0,VLOOKUP($F32,'Boys Input'!$AT$80:$AX$87,2,FALSE),"")</f>
        <v>Kettering</v>
      </c>
      <c r="M32" s="200">
        <f>IF(LEN($L17)&gt;0,VLOOKUP($F32,'Boys Input'!$AT$80:$AX$87,4,FALSE),"")</f>
        <v>24</v>
      </c>
      <c r="N32" s="134">
        <f>IF(LEN($L17)&gt;0,VLOOKUP($F32,'Boys Input'!$AT$80:$AX$87,3,FALSE),"")</f>
        <v>5</v>
      </c>
      <c r="O32" s="212">
        <f>IF(LEN($L17)&gt;0,VLOOKUP($F32,'Boys Input'!$AT$80:$AX$87,5,FALSE),"")</f>
        <v>1</v>
      </c>
    </row>
    <row r="33" spans="2:15" x14ac:dyDescent="0.25">
      <c r="C33" s="75"/>
      <c r="D33" s="148"/>
      <c r="E33" s="148"/>
      <c r="F33" s="330" t="str">
        <f t="shared" si="0"/>
        <v xml:space="preserve"> </v>
      </c>
      <c r="G33" s="203"/>
      <c r="H33" s="204"/>
      <c r="I33" s="213"/>
      <c r="J33" s="214"/>
      <c r="K33" s="67"/>
      <c r="L33" s="203"/>
      <c r="M33" s="204"/>
      <c r="N33" s="213"/>
      <c r="O33" s="214"/>
    </row>
    <row r="34" spans="2:15" x14ac:dyDescent="0.25">
      <c r="C34" s="75"/>
      <c r="D34" s="148"/>
      <c r="E34" s="148"/>
      <c r="F34" s="75"/>
      <c r="G34" s="75"/>
      <c r="H34" s="75"/>
      <c r="I34" s="70">
        <f>SUM(I25:I33)</f>
        <v>72</v>
      </c>
      <c r="J34" s="70">
        <f>SUM(J25:J33)</f>
        <v>36</v>
      </c>
      <c r="K34" s="75"/>
      <c r="L34" s="200"/>
      <c r="M34" s="200"/>
      <c r="N34" s="70">
        <f>SUM(N25:N33)</f>
        <v>108</v>
      </c>
      <c r="O34" s="70">
        <f>SUM(O25:O33)</f>
        <v>36</v>
      </c>
    </row>
    <row r="35" spans="2:15" x14ac:dyDescent="0.25">
      <c r="C35" s="75"/>
      <c r="D35" s="148"/>
      <c r="E35" s="148"/>
      <c r="F35" s="75"/>
      <c r="G35" s="75"/>
      <c r="H35" s="75"/>
      <c r="I35" s="148"/>
      <c r="J35" s="148"/>
      <c r="K35" s="75"/>
      <c r="L35" s="75"/>
      <c r="M35" s="75"/>
      <c r="N35" s="148"/>
      <c r="O35" s="148"/>
    </row>
    <row r="36" spans="2:15" x14ac:dyDescent="0.25">
      <c r="C36" s="75"/>
      <c r="D36" s="148"/>
      <c r="E36" s="148"/>
      <c r="F36" s="75"/>
      <c r="G36" s="75"/>
      <c r="H36" s="75"/>
      <c r="I36" s="148"/>
      <c r="J36" s="148"/>
      <c r="K36" s="75"/>
      <c r="L36" s="75"/>
      <c r="M36" s="75"/>
      <c r="N36" s="148"/>
      <c r="O36" s="148"/>
    </row>
    <row r="37" spans="2:15" ht="17.399999999999999" x14ac:dyDescent="0.3">
      <c r="C37" s="208" t="s">
        <v>99</v>
      </c>
      <c r="D37" s="148"/>
      <c r="E37" s="148"/>
      <c r="F37" s="75"/>
      <c r="G37" s="75"/>
      <c r="H37" s="75"/>
      <c r="I37" s="148"/>
      <c r="J37" s="148"/>
      <c r="K37" s="75"/>
      <c r="L37" s="75"/>
      <c r="M37" s="75"/>
      <c r="N37" s="148"/>
      <c r="O37" s="148"/>
    </row>
    <row r="38" spans="2:15" ht="13.5" customHeight="1" x14ac:dyDescent="0.3">
      <c r="C38" s="208"/>
      <c r="D38" s="148"/>
      <c r="E38" s="148"/>
      <c r="F38" s="75"/>
      <c r="G38" s="75"/>
      <c r="H38" s="75"/>
      <c r="I38" s="148"/>
      <c r="J38" s="148"/>
      <c r="K38" s="75"/>
      <c r="L38" s="75"/>
      <c r="M38" s="75"/>
      <c r="N38" s="148"/>
      <c r="O38" s="148"/>
    </row>
    <row r="39" spans="2:15" ht="13.8" x14ac:dyDescent="0.25">
      <c r="C39" s="191" t="s">
        <v>82</v>
      </c>
      <c r="D39" s="75"/>
      <c r="E39" s="75"/>
      <c r="F39" s="75"/>
      <c r="G39" s="191" t="s">
        <v>83</v>
      </c>
      <c r="H39" s="191"/>
      <c r="I39" s="75"/>
      <c r="J39" s="75"/>
      <c r="K39" s="75"/>
      <c r="L39" s="191" t="s">
        <v>84</v>
      </c>
      <c r="M39" s="191"/>
      <c r="N39" s="75"/>
      <c r="O39" s="75"/>
    </row>
    <row r="40" spans="2:15" x14ac:dyDescent="0.25">
      <c r="B40" s="192"/>
      <c r="C40" s="552" t="str">
        <f>'Event Details'!$C$14</f>
        <v>11th May 2014</v>
      </c>
      <c r="D40" s="552"/>
      <c r="E40" s="552"/>
      <c r="F40" s="75"/>
      <c r="G40" s="552" t="str">
        <f>'Event Details'!$C$15</f>
        <v>8th June 2014</v>
      </c>
      <c r="H40" s="552"/>
      <c r="I40" s="552"/>
      <c r="J40" s="552"/>
      <c r="K40" s="75"/>
      <c r="L40" s="552" t="str">
        <f>'Event Details'!$C$16</f>
        <v>5th Jul 2014</v>
      </c>
      <c r="M40" s="552"/>
      <c r="N40" s="552"/>
      <c r="O40" s="552"/>
    </row>
    <row r="41" spans="2:15" x14ac:dyDescent="0.25">
      <c r="B41" s="85" t="s">
        <v>101</v>
      </c>
      <c r="C41" s="559" t="str">
        <f>'Event Details'!$G$14</f>
        <v>Rugby &amp; N'hampton</v>
      </c>
      <c r="D41" s="559"/>
      <c r="E41" s="559"/>
      <c r="F41" s="75"/>
      <c r="G41" s="559" t="str">
        <f>'Event Details'!$G$15</f>
        <v>Coventry</v>
      </c>
      <c r="H41" s="559"/>
      <c r="I41" s="559"/>
      <c r="J41" s="559"/>
      <c r="K41" s="75"/>
      <c r="L41" s="559" t="str">
        <f>'Event Details'!$G$16</f>
        <v>Banbury</v>
      </c>
      <c r="M41" s="559"/>
      <c r="N41" s="559"/>
      <c r="O41" s="559"/>
    </row>
    <row r="42" spans="2:15" x14ac:dyDescent="0.25">
      <c r="B42" s="193"/>
      <c r="C42" s="87" t="s">
        <v>19</v>
      </c>
      <c r="D42" s="88" t="s">
        <v>88</v>
      </c>
      <c r="E42" s="90" t="s">
        <v>70</v>
      </c>
      <c r="F42" s="75"/>
      <c r="G42" s="87" t="s">
        <v>19</v>
      </c>
      <c r="H42" s="88"/>
      <c r="I42" s="88" t="s">
        <v>88</v>
      </c>
      <c r="J42" s="90" t="s">
        <v>70</v>
      </c>
      <c r="K42" s="75"/>
      <c r="L42" s="87" t="s">
        <v>19</v>
      </c>
      <c r="M42" s="88"/>
      <c r="N42" s="88" t="s">
        <v>88</v>
      </c>
      <c r="O42" s="90" t="s">
        <v>70</v>
      </c>
    </row>
    <row r="43" spans="2:15" x14ac:dyDescent="0.25">
      <c r="B43" s="194">
        <f>IF(LEN(C43)&gt;0,1,"")</f>
        <v>1</v>
      </c>
      <c r="C43" s="195" t="str">
        <f>IF('Girls Input'!L80=0,"",'Girls Input'!L80)</f>
        <v>Rugby &amp; N'hampton</v>
      </c>
      <c r="D43" s="210">
        <f>IF(C43="","",'Girls Input'!M80)</f>
        <v>19</v>
      </c>
      <c r="E43" s="211">
        <f>IF(C43="","",'Girls Input'!N80)</f>
        <v>8</v>
      </c>
      <c r="F43" s="67"/>
      <c r="G43" s="195" t="str">
        <f>IF('Girls Input'!O80=0,"",'Girls Input'!O80)</f>
        <v>Coventry Godiva</v>
      </c>
      <c r="H43" s="196"/>
      <c r="I43" s="210">
        <f>IF(G43="","",'Girls Input'!P80)</f>
        <v>19</v>
      </c>
      <c r="J43" s="211">
        <f>IF(G43="","",'Girls Input'!Q80)</f>
        <v>8</v>
      </c>
      <c r="K43" s="67"/>
      <c r="L43" s="195" t="str">
        <f>IF('Girls Input'!R80=0,"",'Girls Input'!R80)</f>
        <v>Rugby &amp; N'hampton</v>
      </c>
      <c r="M43" s="196"/>
      <c r="N43" s="210">
        <f>IF(L43="","",'Girls Input'!S80)</f>
        <v>20</v>
      </c>
      <c r="O43" s="211">
        <f>IF(L43="","",'Girls Input'!T80)</f>
        <v>8</v>
      </c>
    </row>
    <row r="44" spans="2:15" x14ac:dyDescent="0.25">
      <c r="B44" s="198">
        <f>IF(LEN(C44)&gt;0,2," ")</f>
        <v>2</v>
      </c>
      <c r="C44" s="199" t="str">
        <f>IF('Girls Input'!L81=0,"",'Girls Input'!L81)</f>
        <v>Amber Valley</v>
      </c>
      <c r="D44" s="134">
        <f>IF(C44="","",'Girls Input'!M81)</f>
        <v>17.5</v>
      </c>
      <c r="E44" s="212">
        <f>IF(C44="","",'Girls Input'!N81)</f>
        <v>7</v>
      </c>
      <c r="F44" s="67"/>
      <c r="G44" s="199" t="str">
        <f>IF('Girls Input'!O81=0,"",'Girls Input'!O81)</f>
        <v>Solihull</v>
      </c>
      <c r="H44" s="200"/>
      <c r="I44" s="134">
        <f>IF(G44="","",'Girls Input'!P81)</f>
        <v>18</v>
      </c>
      <c r="J44" s="212">
        <f>IF(G44="","",'Girls Input'!Q81)</f>
        <v>6.5</v>
      </c>
      <c r="K44" s="67"/>
      <c r="L44" s="199" t="str">
        <f>IF('Girls Input'!R81=0,"",'Girls Input'!R81)</f>
        <v>Solihull</v>
      </c>
      <c r="M44" s="200"/>
      <c r="N44" s="134">
        <f>IF(L44="","",'Girls Input'!S81)</f>
        <v>18</v>
      </c>
      <c r="O44" s="212">
        <f>IF(L44="","",'Girls Input'!T81)</f>
        <v>7</v>
      </c>
    </row>
    <row r="45" spans="2:15" x14ac:dyDescent="0.25">
      <c r="B45" s="198">
        <f>IF(LEN(C45)&gt;0,3," ")</f>
        <v>3</v>
      </c>
      <c r="C45" s="199" t="str">
        <f>IF('Girls Input'!L82=0,"",'Girls Input'!L82)</f>
        <v>Stratford</v>
      </c>
      <c r="D45" s="134">
        <f>IF(C45="","",'Girls Input'!M82)</f>
        <v>16.5</v>
      </c>
      <c r="E45" s="212">
        <f>IF(C45="","",'Girls Input'!N82)</f>
        <v>6</v>
      </c>
      <c r="F45" s="67"/>
      <c r="G45" s="199" t="str">
        <f>IF('Girls Input'!O82=0,"",'Girls Input'!O82)</f>
        <v>Stratford</v>
      </c>
      <c r="H45" s="200"/>
      <c r="I45" s="134">
        <f>IF(G45="","",'Girls Input'!P82)</f>
        <v>18</v>
      </c>
      <c r="J45" s="212">
        <f>IF(G45="","",'Girls Input'!Q82)</f>
        <v>6.5</v>
      </c>
      <c r="K45" s="67"/>
      <c r="L45" s="199" t="str">
        <f>IF('Girls Input'!R82=0,"",'Girls Input'!R82)</f>
        <v>Amber Valley</v>
      </c>
      <c r="M45" s="200"/>
      <c r="N45" s="134">
        <f>IF(L45="","",'Girls Input'!S82)</f>
        <v>17</v>
      </c>
      <c r="O45" s="212">
        <f>IF(L45="","",'Girls Input'!T82)</f>
        <v>5.5</v>
      </c>
    </row>
    <row r="46" spans="2:15" x14ac:dyDescent="0.25">
      <c r="B46" s="198">
        <f>IF(LEN(C46)&gt;0,4," ")</f>
        <v>4</v>
      </c>
      <c r="C46" s="199" t="str">
        <f>IF('Girls Input'!L83=0,"",'Girls Input'!L83)</f>
        <v>Solihull</v>
      </c>
      <c r="D46" s="134">
        <f>IF(C46="","",'Girls Input'!M83)</f>
        <v>15</v>
      </c>
      <c r="E46" s="212">
        <f>IF(C46="","",'Girls Input'!N83)</f>
        <v>5</v>
      </c>
      <c r="F46" s="67"/>
      <c r="G46" s="199" t="str">
        <f>IF('Girls Input'!O83=0,"",'Girls Input'!O83)</f>
        <v>Amber Valley</v>
      </c>
      <c r="H46" s="200"/>
      <c r="I46" s="134">
        <f>IF(G46="","",'Girls Input'!P83)</f>
        <v>17</v>
      </c>
      <c r="J46" s="212">
        <f>IF(G46="","",'Girls Input'!Q83)</f>
        <v>5</v>
      </c>
      <c r="K46" s="67"/>
      <c r="L46" s="199" t="str">
        <f>IF('Girls Input'!R83=0,"",'Girls Input'!R83)</f>
        <v>Stratford</v>
      </c>
      <c r="M46" s="200"/>
      <c r="N46" s="134">
        <f>IF(L46="","",'Girls Input'!S83)</f>
        <v>17</v>
      </c>
      <c r="O46" s="212">
        <f>IF(L46="","",'Girls Input'!T83)</f>
        <v>5.5</v>
      </c>
    </row>
    <row r="47" spans="2:15" x14ac:dyDescent="0.25">
      <c r="B47" s="198">
        <f>IF(LEN(C47)&gt;0,5," ")</f>
        <v>5</v>
      </c>
      <c r="C47" s="199" t="str">
        <f>IF('Girls Input'!L84=0,"",'Girls Input'!L84)</f>
        <v>Coventry Godiva</v>
      </c>
      <c r="D47" s="134">
        <f>IF(C47="","",'Girls Input'!M84)</f>
        <v>14</v>
      </c>
      <c r="E47" s="212">
        <f>IF(C47="","",'Girls Input'!N84)</f>
        <v>4</v>
      </c>
      <c r="F47" s="67"/>
      <c r="G47" s="199" t="str">
        <f>IF('Girls Input'!O84=0,"",'Girls Input'!O84)</f>
        <v>Rugby &amp; N'hampton</v>
      </c>
      <c r="H47" s="200"/>
      <c r="I47" s="134">
        <f>IF(G47="","",'Girls Input'!P84)</f>
        <v>13</v>
      </c>
      <c r="J47" s="212">
        <f>IF(G47="","",'Girls Input'!Q84)</f>
        <v>4</v>
      </c>
      <c r="K47" s="67"/>
      <c r="L47" s="199" t="str">
        <f>IF('Girls Input'!R84=0,"",'Girls Input'!R84)</f>
        <v>Banbury</v>
      </c>
      <c r="M47" s="200"/>
      <c r="N47" s="134">
        <f>IF(L47="","",'Girls Input'!S84)</f>
        <v>15</v>
      </c>
      <c r="O47" s="212">
        <f>IF(L47="","",'Girls Input'!T84)</f>
        <v>4</v>
      </c>
    </row>
    <row r="48" spans="2:15" x14ac:dyDescent="0.25">
      <c r="B48" s="198">
        <f>IF(LEN(C48)&gt;0,6," ")</f>
        <v>6</v>
      </c>
      <c r="C48" s="199" t="str">
        <f>IF('Girls Input'!L85=0,"",'Girls Input'!L85)</f>
        <v>Banbury</v>
      </c>
      <c r="D48" s="134">
        <f>IF(C48="","",'Girls Input'!M85)</f>
        <v>11</v>
      </c>
      <c r="E48" s="212">
        <f>IF(C48="","",'Girls Input'!N85)</f>
        <v>3</v>
      </c>
      <c r="F48" s="67"/>
      <c r="G48" s="199" t="str">
        <f>IF('Girls Input'!O85=0,"",'Girls Input'!O85)</f>
        <v>Banbury</v>
      </c>
      <c r="H48" s="200"/>
      <c r="I48" s="134">
        <f>IF(G48="","",'Girls Input'!P85)</f>
        <v>8.5</v>
      </c>
      <c r="J48" s="212">
        <f>IF(G48="","",'Girls Input'!Q85)</f>
        <v>2.5</v>
      </c>
      <c r="K48" s="67"/>
      <c r="L48" s="199" t="str">
        <f>IF('Girls Input'!R85=0,"",'Girls Input'!R85)</f>
        <v>Coventry Godiva</v>
      </c>
      <c r="M48" s="200"/>
      <c r="N48" s="134">
        <f>IF(L48="","",'Girls Input'!S85)</f>
        <v>9</v>
      </c>
      <c r="O48" s="212">
        <f>IF(L48="","",'Girls Input'!T85)</f>
        <v>3</v>
      </c>
    </row>
    <row r="49" spans="2:15" x14ac:dyDescent="0.25">
      <c r="B49" s="198">
        <f>IF(LEN(C49)&gt;0,7," ")</f>
        <v>7</v>
      </c>
      <c r="C49" s="199" t="str">
        <f>IF('Girls Input'!L86=0,"",'Girls Input'!L86)</f>
        <v>Leicester</v>
      </c>
      <c r="D49" s="134">
        <f>IF(C49="","",'Girls Input'!M86)</f>
        <v>8</v>
      </c>
      <c r="E49" s="212">
        <f>IF(C49="","",'Girls Input'!N86)</f>
        <v>2</v>
      </c>
      <c r="F49" s="67"/>
      <c r="G49" s="199" t="str">
        <f>IF('Girls Input'!O86=0,"",'Girls Input'!O86)</f>
        <v>Kettering</v>
      </c>
      <c r="H49" s="200"/>
      <c r="I49" s="134">
        <f>IF(G49="","",'Girls Input'!P86)</f>
        <v>8.5</v>
      </c>
      <c r="J49" s="212">
        <f>IF(G49="","",'Girls Input'!Q86)</f>
        <v>2.5</v>
      </c>
      <c r="K49" s="67"/>
      <c r="L49" s="199" t="str">
        <f>IF('Girls Input'!R86=0,"",'Girls Input'!R86)</f>
        <v>Kettering</v>
      </c>
      <c r="M49" s="200"/>
      <c r="N49" s="134">
        <f>IF(L49="","",'Girls Input'!S86)</f>
        <v>8</v>
      </c>
      <c r="O49" s="212">
        <f>IF(L49="","",'Girls Input'!T86)</f>
        <v>2</v>
      </c>
    </row>
    <row r="50" spans="2:15" x14ac:dyDescent="0.25">
      <c r="B50" s="198">
        <f>IF(LEN(C50)&gt;0,8," ")</f>
        <v>8</v>
      </c>
      <c r="C50" s="199" t="str">
        <f>IF('Girls Input'!L87=0,"",'Girls Input'!L87)</f>
        <v>Kettering</v>
      </c>
      <c r="D50" s="134">
        <f>IF(C50="","",'Girls Input'!M87)</f>
        <v>7</v>
      </c>
      <c r="E50" s="212">
        <f>IF(C50="","",'Girls Input'!N87)</f>
        <v>1</v>
      </c>
      <c r="F50" s="67"/>
      <c r="G50" s="199" t="str">
        <f>IF('Girls Input'!O87=0,"",'Girls Input'!O87)</f>
        <v>Leicester</v>
      </c>
      <c r="H50" s="200"/>
      <c r="I50" s="134">
        <f>IF(G50="","",'Girls Input'!P87)</f>
        <v>6</v>
      </c>
      <c r="J50" s="212">
        <f>IF(G50="","",'Girls Input'!Q87)</f>
        <v>1</v>
      </c>
      <c r="K50" s="67"/>
      <c r="L50" s="199" t="str">
        <f>IF('Girls Input'!R87=0,"",'Girls Input'!R87)</f>
        <v>Leicester</v>
      </c>
      <c r="M50" s="200"/>
      <c r="N50" s="134">
        <f>IF(L50="","",'Girls Input'!S87)</f>
        <v>4</v>
      </c>
      <c r="O50" s="212">
        <f>IF(L50="","",'Girls Input'!T87)</f>
        <v>1</v>
      </c>
    </row>
    <row r="51" spans="2:15" x14ac:dyDescent="0.25">
      <c r="B51" s="202" t="str">
        <f>IF(LEN(C51)&gt;0,9," ")</f>
        <v xml:space="preserve"> </v>
      </c>
      <c r="C51" s="203"/>
      <c r="D51" s="213"/>
      <c r="E51" s="214"/>
      <c r="F51" s="67"/>
      <c r="G51" s="203"/>
      <c r="H51" s="204"/>
      <c r="I51" s="213"/>
      <c r="J51" s="214"/>
      <c r="K51" s="67"/>
      <c r="L51" s="203"/>
      <c r="M51" s="204"/>
      <c r="N51" s="213"/>
      <c r="O51" s="214"/>
    </row>
    <row r="52" spans="2:15" x14ac:dyDescent="0.25">
      <c r="C52" s="75"/>
      <c r="D52" s="70">
        <f>SUM(D43:D51)</f>
        <v>108</v>
      </c>
      <c r="E52" s="70">
        <f>SUM(E43:E51)</f>
        <v>36</v>
      </c>
      <c r="F52" s="75"/>
      <c r="G52" s="75"/>
      <c r="H52" s="75"/>
      <c r="I52" s="70">
        <f>SUM(I43:I51)</f>
        <v>108</v>
      </c>
      <c r="J52" s="70">
        <f>SUM(J43:J51)</f>
        <v>36</v>
      </c>
      <c r="K52" s="75"/>
      <c r="L52" s="75"/>
      <c r="M52" s="75"/>
      <c r="N52" s="70">
        <f>SUM(N43:N51)</f>
        <v>108</v>
      </c>
      <c r="O52" s="70">
        <f>SUM(O43:O51)</f>
        <v>36</v>
      </c>
    </row>
    <row r="53" spans="2:15" x14ac:dyDescent="0.25">
      <c r="C53" s="75"/>
      <c r="D53" s="148"/>
      <c r="E53" s="148"/>
      <c r="F53" s="75"/>
      <c r="G53" s="75"/>
      <c r="H53" s="75"/>
      <c r="I53" s="148"/>
      <c r="J53" s="148"/>
      <c r="K53" s="75"/>
      <c r="L53" s="75"/>
      <c r="M53" s="75"/>
      <c r="N53" s="148"/>
      <c r="O53" s="148"/>
    </row>
    <row r="54" spans="2:15" x14ac:dyDescent="0.25">
      <c r="C54" s="75"/>
      <c r="D54" s="148"/>
      <c r="E54" s="148"/>
      <c r="F54" s="75"/>
      <c r="G54" s="75"/>
      <c r="H54" s="75"/>
      <c r="I54" s="148"/>
      <c r="J54" s="148"/>
      <c r="K54" s="75"/>
      <c r="L54" s="75"/>
      <c r="M54" s="75"/>
      <c r="N54" s="148"/>
      <c r="O54" s="148"/>
    </row>
    <row r="55" spans="2:15" x14ac:dyDescent="0.25">
      <c r="C55" s="75"/>
      <c r="D55" s="75"/>
      <c r="E55" s="75"/>
      <c r="F55" s="192"/>
      <c r="G55" s="332" t="s">
        <v>85</v>
      </c>
      <c r="H55" s="279"/>
      <c r="I55" s="82"/>
      <c r="J55" s="83"/>
      <c r="K55" s="75"/>
      <c r="L55" s="295" t="s">
        <v>86</v>
      </c>
      <c r="M55" s="279"/>
      <c r="N55" s="82"/>
      <c r="O55" s="83"/>
    </row>
    <row r="56" spans="2:15" x14ac:dyDescent="0.25">
      <c r="C56" s="75"/>
      <c r="D56" s="75"/>
      <c r="E56" s="75"/>
      <c r="F56" s="85" t="s">
        <v>101</v>
      </c>
      <c r="G56" s="207"/>
      <c r="H56" s="278"/>
      <c r="I56" s="88"/>
      <c r="J56" s="90"/>
      <c r="K56" s="75"/>
      <c r="L56" s="207"/>
      <c r="M56" s="278"/>
      <c r="N56" s="88"/>
      <c r="O56" s="90"/>
    </row>
    <row r="57" spans="2:15" x14ac:dyDescent="0.25">
      <c r="C57" s="75"/>
      <c r="D57" s="75"/>
      <c r="E57" s="75"/>
      <c r="F57" s="193"/>
      <c r="G57" s="87" t="s">
        <v>19</v>
      </c>
      <c r="H57" s="88" t="s">
        <v>88</v>
      </c>
      <c r="I57" s="88" t="s">
        <v>89</v>
      </c>
      <c r="J57" s="90" t="s">
        <v>70</v>
      </c>
      <c r="K57" s="75"/>
      <c r="L57" s="87" t="s">
        <v>19</v>
      </c>
      <c r="M57" s="88" t="s">
        <v>88</v>
      </c>
      <c r="N57" s="88" t="s">
        <v>89</v>
      </c>
      <c r="O57" s="90" t="s">
        <v>70</v>
      </c>
    </row>
    <row r="58" spans="2:15" x14ac:dyDescent="0.25">
      <c r="C58" s="75"/>
      <c r="D58" s="75"/>
      <c r="E58" s="75"/>
      <c r="F58" s="328">
        <f>B43</f>
        <v>1</v>
      </c>
      <c r="G58" s="195" t="str">
        <f>IF(LEN($G43)&gt;0,VLOOKUP($F58,'Girls Input'!$AA$80:$AE$87,2,FALSE),0)</f>
        <v>Stratford</v>
      </c>
      <c r="H58" s="196">
        <f>IF(LEN($G43)&gt;0,VLOOKUP($F58,'Girls Input'!$AA$80:$AE$87,4,FALSE),0)</f>
        <v>34.5</v>
      </c>
      <c r="I58" s="210">
        <f>IF(LEN($G43)&gt;0,VLOOKUP($F58,'Girls Input'!$AA$80:$AE$87,3,FALSE),0)</f>
        <v>12.5</v>
      </c>
      <c r="J58" s="211">
        <f>IF(LEN($G43)&gt;0,VLOOKUP($F58,'Girls Input'!$AA$80:$AE$87,5,FALSE),0)</f>
        <v>8</v>
      </c>
      <c r="K58" s="67"/>
      <c r="L58" s="195" t="str">
        <f>IF(LEN($L43)&gt;0,VLOOKUP($F58,'Girls Input'!$AT$80:$AX$87,2,FALSE),"")</f>
        <v>Rugby &amp; N'hampton</v>
      </c>
      <c r="M58" s="196">
        <f>IF(LEN($L43)&gt;0,VLOOKUP($F58,'Girls Input'!$AT$80:$AX$87,4,FALSE),"")</f>
        <v>52</v>
      </c>
      <c r="N58" s="210">
        <f>IF(LEN($L43)&gt;0,VLOOKUP($F58,'Girls Input'!$AT$80:$AX$87,3,FALSE),"")</f>
        <v>20</v>
      </c>
      <c r="O58" s="211">
        <f>IF(LEN($L43)&gt;0,VLOOKUP($F58,'Girls Input'!$AT$80:$AX$87,5,FALSE),"")</f>
        <v>8</v>
      </c>
    </row>
    <row r="59" spans="2:15" x14ac:dyDescent="0.25">
      <c r="C59" s="75"/>
      <c r="D59" s="75"/>
      <c r="E59" s="75"/>
      <c r="F59" s="329">
        <f>B44</f>
        <v>2</v>
      </c>
      <c r="G59" s="199" t="str">
        <f>IF(LEN($G44)&gt;0,VLOOKUP($F59,'Girls Input'!$AA$80:$AE$87,2,FALSE),0)</f>
        <v>Amber Valley</v>
      </c>
      <c r="H59" s="200">
        <f>IF(LEN($G44)&gt;0,VLOOKUP($F59,'Girls Input'!$AA$80:$AE$87,4,FALSE),0)</f>
        <v>34.5</v>
      </c>
      <c r="I59" s="134">
        <f>IF(LEN($G44)&gt;0,VLOOKUP($F59,'Girls Input'!$AA$80:$AE$87,3,FALSE),0)</f>
        <v>12</v>
      </c>
      <c r="J59" s="212">
        <f>IF(LEN($G44)&gt;0,VLOOKUP($F59,'Girls Input'!$AA$80:$AE$87,5,FALSE),0)</f>
        <v>6</v>
      </c>
      <c r="K59" s="67"/>
      <c r="L59" s="199" t="str">
        <f>IF(LEN($L44)&gt;0,VLOOKUP($F59,'Girls Input'!$AT$80:$AX$87,2,FALSE),"")</f>
        <v>Solihull</v>
      </c>
      <c r="M59" s="200">
        <f>IF(LEN($L44)&gt;0,VLOOKUP($F59,'Girls Input'!$AT$80:$AX$87,4,FALSE),"")</f>
        <v>51</v>
      </c>
      <c r="N59" s="134">
        <f>IF(LEN($L44)&gt;0,VLOOKUP($F59,'Girls Input'!$AT$80:$AX$87,3,FALSE),"")</f>
        <v>18.5</v>
      </c>
      <c r="O59" s="212">
        <f>IF(LEN($L44)&gt;0,VLOOKUP($F59,'Girls Input'!$AT$80:$AX$87,5,FALSE),"")</f>
        <v>7</v>
      </c>
    </row>
    <row r="60" spans="2:15" x14ac:dyDescent="0.25">
      <c r="C60" s="75"/>
      <c r="D60" s="75"/>
      <c r="E60" s="75"/>
      <c r="F60" s="329">
        <f t="shared" ref="F60:F66" si="1">B45</f>
        <v>3</v>
      </c>
      <c r="G60" s="199" t="str">
        <f>IF(LEN($G45)&gt;0,VLOOKUP($F60,'Girls Input'!$AA$80:$AE$87,2,FALSE),0)</f>
        <v>Coventry Godiva</v>
      </c>
      <c r="H60" s="200">
        <f>IF(LEN($G45)&gt;0,VLOOKUP($F60,'Girls Input'!$AA$80:$AE$87,4,FALSE),0)</f>
        <v>33</v>
      </c>
      <c r="I60" s="134">
        <f>IF(LEN($G45)&gt;0,VLOOKUP($F60,'Girls Input'!$AA$80:$AE$87,3,FALSE),0)</f>
        <v>12</v>
      </c>
      <c r="J60" s="212">
        <f>IF(LEN($G45)&gt;0,VLOOKUP($F60,'Girls Input'!$AA$80:$AE$87,5,FALSE),0)</f>
        <v>6</v>
      </c>
      <c r="K60" s="67"/>
      <c r="L60" s="199" t="str">
        <f>IF(LEN($L45)&gt;0,VLOOKUP($F60,'Girls Input'!$AT$80:$AX$87,2,FALSE),"")</f>
        <v>Stratford</v>
      </c>
      <c r="M60" s="200">
        <f>IF(LEN($L45)&gt;0,VLOOKUP($F60,'Girls Input'!$AT$80:$AX$87,4,FALSE),"")</f>
        <v>51.5</v>
      </c>
      <c r="N60" s="134">
        <f>IF(LEN($L45)&gt;0,VLOOKUP($F60,'Girls Input'!$AT$80:$AX$87,3,FALSE),"")</f>
        <v>18</v>
      </c>
      <c r="O60" s="212">
        <f>IF(LEN($L45)&gt;0,VLOOKUP($F60,'Girls Input'!$AT$80:$AX$87,5,FALSE),"")</f>
        <v>6</v>
      </c>
    </row>
    <row r="61" spans="2:15" x14ac:dyDescent="0.25">
      <c r="C61" s="75"/>
      <c r="D61" s="75"/>
      <c r="E61" s="75"/>
      <c r="F61" s="329">
        <f t="shared" si="1"/>
        <v>4</v>
      </c>
      <c r="G61" s="199" t="str">
        <f>IF(LEN($G46)&gt;0,VLOOKUP($F61,'Girls Input'!$AA$80:$AE$87,2,FALSE),0)</f>
        <v>Rugby &amp; N'hampton</v>
      </c>
      <c r="H61" s="200">
        <f>IF(LEN($G46)&gt;0,VLOOKUP($F61,'Girls Input'!$AA$80:$AE$87,4,FALSE),0)</f>
        <v>32</v>
      </c>
      <c r="I61" s="134">
        <f>IF(LEN($G46)&gt;0,VLOOKUP($F61,'Girls Input'!$AA$80:$AE$87,3,FALSE),0)</f>
        <v>12</v>
      </c>
      <c r="J61" s="212">
        <f>IF(LEN($G46)&gt;0,VLOOKUP($F61,'Girls Input'!$AA$80:$AE$87,5,FALSE),0)</f>
        <v>6</v>
      </c>
      <c r="K61" s="67"/>
      <c r="L61" s="199" t="str">
        <f>IF(LEN($L46)&gt;0,VLOOKUP($F61,'Girls Input'!$AT$80:$AX$87,2,FALSE),"")</f>
        <v>Amber Valley</v>
      </c>
      <c r="M61" s="200">
        <f>IF(LEN($L46)&gt;0,VLOOKUP($F61,'Girls Input'!$AT$80:$AX$87,4,FALSE),"")</f>
        <v>51.5</v>
      </c>
      <c r="N61" s="134">
        <f>IF(LEN($L46)&gt;0,VLOOKUP($F61,'Girls Input'!$AT$80:$AX$87,3,FALSE),"")</f>
        <v>17.5</v>
      </c>
      <c r="O61" s="212">
        <f>IF(LEN($L46)&gt;0,VLOOKUP($F61,'Girls Input'!$AT$80:$AX$87,5,FALSE),"")</f>
        <v>5</v>
      </c>
    </row>
    <row r="62" spans="2:15" x14ac:dyDescent="0.25">
      <c r="C62" s="75"/>
      <c r="D62" s="75"/>
      <c r="E62" s="75"/>
      <c r="F62" s="329">
        <f t="shared" si="1"/>
        <v>5</v>
      </c>
      <c r="G62" s="199" t="str">
        <f>IF(LEN($G47)&gt;0,VLOOKUP($F62,'Girls Input'!$AA$80:$AE$87,2,FALSE),0)</f>
        <v>Solihull</v>
      </c>
      <c r="H62" s="200">
        <f>IF(LEN($G47)&gt;0,VLOOKUP($F62,'Girls Input'!$AA$80:$AE$87,4,FALSE),0)</f>
        <v>33</v>
      </c>
      <c r="I62" s="134">
        <f>IF(LEN($G47)&gt;0,VLOOKUP($F62,'Girls Input'!$AA$80:$AE$87,3,FALSE),0)</f>
        <v>11.5</v>
      </c>
      <c r="J62" s="212">
        <f>IF(LEN($G47)&gt;0,VLOOKUP($F62,'Girls Input'!$AA$80:$AE$87,5,FALSE),0)</f>
        <v>4</v>
      </c>
      <c r="K62" s="67"/>
      <c r="L62" s="199" t="str">
        <f>IF(LEN($L47)&gt;0,VLOOKUP($F62,'Girls Input'!$AT$80:$AX$87,2,FALSE),"")</f>
        <v>Coventry Godiva</v>
      </c>
      <c r="M62" s="200">
        <f>IF(LEN($L47)&gt;0,VLOOKUP($F62,'Girls Input'!$AT$80:$AX$87,4,FALSE),"")</f>
        <v>42</v>
      </c>
      <c r="N62" s="134">
        <f>IF(LEN($L47)&gt;0,VLOOKUP($F62,'Girls Input'!$AT$80:$AX$87,3,FALSE),"")</f>
        <v>15</v>
      </c>
      <c r="O62" s="212">
        <f>IF(LEN($L47)&gt;0,VLOOKUP($F62,'Girls Input'!$AT$80:$AX$87,5,FALSE),"")</f>
        <v>4</v>
      </c>
    </row>
    <row r="63" spans="2:15" x14ac:dyDescent="0.25">
      <c r="C63" s="75"/>
      <c r="D63" s="75"/>
      <c r="E63" s="75"/>
      <c r="F63" s="329">
        <f t="shared" si="1"/>
        <v>6</v>
      </c>
      <c r="G63" s="199" t="str">
        <f>IF(LEN($G48)&gt;0,VLOOKUP($F63,'Girls Input'!$AA$80:$AE$87,2,FALSE),0)</f>
        <v>Banbury</v>
      </c>
      <c r="H63" s="200">
        <f>IF(LEN($G48)&gt;0,VLOOKUP($F63,'Girls Input'!$AA$80:$AE$87,4,FALSE),0)</f>
        <v>19.5</v>
      </c>
      <c r="I63" s="134">
        <f>IF(LEN($G48)&gt;0,VLOOKUP($F63,'Girls Input'!$AA$80:$AE$87,3,FALSE),0)</f>
        <v>5.5</v>
      </c>
      <c r="J63" s="212">
        <f>IF(LEN($G48)&gt;0,VLOOKUP($F63,'Girls Input'!$AA$80:$AE$87,5,FALSE),0)</f>
        <v>3</v>
      </c>
      <c r="K63" s="67"/>
      <c r="L63" s="199" t="str">
        <f>IF(LEN($L48)&gt;0,VLOOKUP($F63,'Girls Input'!$AT$80:$AX$87,2,FALSE),"")</f>
        <v>Banbury</v>
      </c>
      <c r="M63" s="200">
        <f>IF(LEN($L48)&gt;0,VLOOKUP($F63,'Girls Input'!$AT$80:$AX$87,4,FALSE),"")</f>
        <v>34.5</v>
      </c>
      <c r="N63" s="134">
        <f>IF(LEN($L48)&gt;0,VLOOKUP($F63,'Girls Input'!$AT$80:$AX$87,3,FALSE),"")</f>
        <v>9.5</v>
      </c>
      <c r="O63" s="212">
        <f>IF(LEN($L48)&gt;0,VLOOKUP($F63,'Girls Input'!$AT$80:$AX$87,5,FALSE),"")</f>
        <v>3</v>
      </c>
    </row>
    <row r="64" spans="2:15" x14ac:dyDescent="0.25">
      <c r="C64" s="75"/>
      <c r="D64" s="75"/>
      <c r="E64" s="75"/>
      <c r="F64" s="329">
        <f t="shared" si="1"/>
        <v>7</v>
      </c>
      <c r="G64" s="199" t="str">
        <f>IF(LEN($G49)&gt;0,VLOOKUP($F64,'Girls Input'!$AA$80:$AE$87,2,FALSE),0)</f>
        <v>Kettering</v>
      </c>
      <c r="H64" s="200">
        <f>IF(LEN($G49)&gt;0,VLOOKUP($F64,'Girls Input'!$AA$80:$AE$87,4,FALSE),0)</f>
        <v>15.5</v>
      </c>
      <c r="I64" s="134">
        <f>IF(LEN($G49)&gt;0,VLOOKUP($F64,'Girls Input'!$AA$80:$AE$87,3,FALSE),0)</f>
        <v>3.5</v>
      </c>
      <c r="J64" s="212">
        <f>IF(LEN($G49)&gt;0,VLOOKUP($F64,'Girls Input'!$AA$80:$AE$87,5,FALSE),0)</f>
        <v>2</v>
      </c>
      <c r="K64" s="67"/>
      <c r="L64" s="199" t="str">
        <f>IF(LEN($L49)&gt;0,VLOOKUP($F64,'Girls Input'!$AT$80:$AX$87,2,FALSE),"")</f>
        <v>Kettering</v>
      </c>
      <c r="M64" s="200">
        <f>IF(LEN($L49)&gt;0,VLOOKUP($F64,'Girls Input'!$AT$80:$AX$87,4,FALSE),"")</f>
        <v>23.5</v>
      </c>
      <c r="N64" s="134">
        <f>IF(LEN($L49)&gt;0,VLOOKUP($F64,'Girls Input'!$AT$80:$AX$87,3,FALSE),"")</f>
        <v>5.5</v>
      </c>
      <c r="O64" s="212">
        <f>IF(LEN($L49)&gt;0,VLOOKUP($F64,'Girls Input'!$AT$80:$AX$87,5,FALSE),"")</f>
        <v>2</v>
      </c>
    </row>
    <row r="65" spans="3:15" x14ac:dyDescent="0.25">
      <c r="C65" s="75"/>
      <c r="D65" s="75"/>
      <c r="E65" s="75"/>
      <c r="F65" s="329">
        <f t="shared" si="1"/>
        <v>8</v>
      </c>
      <c r="G65" s="199" t="str">
        <f>IF(LEN($G50)&gt;0,VLOOKUP($F65,'Girls Input'!$AA$80:$AE$87,2,FALSE),0)</f>
        <v>Leicester</v>
      </c>
      <c r="H65" s="200">
        <f>IF(LEN($G50)&gt;0,VLOOKUP($F65,'Girls Input'!$AA$80:$AE$87,4,FALSE),0)</f>
        <v>14</v>
      </c>
      <c r="I65" s="134">
        <f>IF(LEN($G50)&gt;0,VLOOKUP($F65,'Girls Input'!$AA$80:$AE$87,3,FALSE),0)</f>
        <v>3</v>
      </c>
      <c r="J65" s="212">
        <f>IF(LEN($G50)&gt;0,VLOOKUP($F65,'Girls Input'!$AA$80:$AE$87,5,FALSE),0)</f>
        <v>1</v>
      </c>
      <c r="K65" s="67"/>
      <c r="L65" s="199" t="str">
        <f>IF(LEN($L50)&gt;0,VLOOKUP($F65,'Girls Input'!$AT$80:$AX$87,2,FALSE),"")</f>
        <v>Leicester</v>
      </c>
      <c r="M65" s="200">
        <f>IF(LEN($L50)&gt;0,VLOOKUP($F65,'Girls Input'!$AT$80:$AX$87,4,FALSE),"")</f>
        <v>18</v>
      </c>
      <c r="N65" s="134">
        <f>IF(LEN($L50)&gt;0,VLOOKUP($F65,'Girls Input'!$AT$80:$AX$87,3,FALSE),"")</f>
        <v>4</v>
      </c>
      <c r="O65" s="212">
        <f>IF(LEN($L50)&gt;0,VLOOKUP($F65,'Girls Input'!$AT$80:$AX$87,5,FALSE),"")</f>
        <v>1</v>
      </c>
    </row>
    <row r="66" spans="3:15" x14ac:dyDescent="0.25">
      <c r="C66" s="75"/>
      <c r="D66" s="75"/>
      <c r="E66" s="75"/>
      <c r="F66" s="330" t="str">
        <f t="shared" si="1"/>
        <v xml:space="preserve"> </v>
      </c>
      <c r="G66" s="203"/>
      <c r="H66" s="204"/>
      <c r="I66" s="213"/>
      <c r="J66" s="214"/>
      <c r="K66" s="67"/>
      <c r="L66" s="203"/>
      <c r="M66" s="204"/>
      <c r="N66" s="213"/>
      <c r="O66" s="214"/>
    </row>
    <row r="67" spans="3:15" x14ac:dyDescent="0.25">
      <c r="C67" s="75"/>
      <c r="D67" s="75"/>
      <c r="E67" s="75"/>
      <c r="F67" s="75"/>
      <c r="G67" s="75"/>
      <c r="H67" s="75"/>
      <c r="I67" s="70">
        <f>SUM(I58:I66)</f>
        <v>72</v>
      </c>
      <c r="J67" s="70">
        <f>SUM(J58:J66)</f>
        <v>36</v>
      </c>
      <c r="K67" s="75"/>
      <c r="L67" s="200">
        <f>'Girls Input'!BI38</f>
        <v>8</v>
      </c>
      <c r="M67" s="200"/>
      <c r="N67" s="70">
        <f>SUM(N58:N66)</f>
        <v>108</v>
      </c>
      <c r="O67" s="70">
        <f>SUM(O58:O66)</f>
        <v>36</v>
      </c>
    </row>
    <row r="68" spans="3:15" x14ac:dyDescent="0.25">
      <c r="I68" s="9"/>
      <c r="J68" s="9"/>
      <c r="L68" s="209">
        <f>'Girls Input'!BI39</f>
        <v>0</v>
      </c>
      <c r="M68" s="209"/>
      <c r="N68" s="9"/>
      <c r="O68" s="9"/>
    </row>
    <row r="69" spans="3:15" x14ac:dyDescent="0.25">
      <c r="I69" s="9"/>
      <c r="J69" s="9"/>
      <c r="L69" s="209"/>
      <c r="M69" s="209"/>
      <c r="N69" s="9"/>
      <c r="O69" s="9"/>
    </row>
    <row r="70" spans="3:15" x14ac:dyDescent="0.25">
      <c r="I70" s="9"/>
      <c r="J70" s="9"/>
      <c r="L70" s="209"/>
      <c r="M70" s="209"/>
      <c r="N70" s="9"/>
      <c r="O70" s="9"/>
    </row>
    <row r="71" spans="3:15" x14ac:dyDescent="0.25">
      <c r="I71" s="9"/>
      <c r="J71" s="9"/>
      <c r="L71" s="209"/>
      <c r="M71" s="209"/>
      <c r="N71" s="9"/>
      <c r="O71" s="9"/>
    </row>
    <row r="72" spans="3:15" x14ac:dyDescent="0.25">
      <c r="L72" s="209"/>
      <c r="M72" s="209"/>
      <c r="N72" s="9"/>
      <c r="O72" s="9"/>
    </row>
    <row r="73" spans="3:15" x14ac:dyDescent="0.25">
      <c r="L73" s="209"/>
      <c r="M73" s="209"/>
      <c r="N73" s="9"/>
      <c r="O73" s="9"/>
    </row>
    <row r="74" spans="3:15" x14ac:dyDescent="0.25">
      <c r="L74" s="209"/>
      <c r="M74" s="209"/>
    </row>
    <row r="75" spans="3:15" x14ac:dyDescent="0.25">
      <c r="L75" s="209"/>
      <c r="M75" s="209"/>
    </row>
    <row r="76" spans="3:15" x14ac:dyDescent="0.25">
      <c r="L76" s="209"/>
      <c r="M76" s="209"/>
    </row>
    <row r="77" spans="3:15" x14ac:dyDescent="0.25">
      <c r="L77" s="209"/>
      <c r="M77" s="209"/>
    </row>
    <row r="78" spans="3:15" x14ac:dyDescent="0.25">
      <c r="L78" s="209"/>
      <c r="M78" s="209"/>
    </row>
    <row r="79" spans="3:15" x14ac:dyDescent="0.25">
      <c r="L79" s="209"/>
      <c r="M79" s="209"/>
    </row>
    <row r="80" spans="3:15" x14ac:dyDescent="0.25">
      <c r="L80" s="209"/>
      <c r="M80" s="209"/>
    </row>
    <row r="81" spans="12:13" x14ac:dyDescent="0.25">
      <c r="L81" s="209"/>
      <c r="M81" s="209"/>
    </row>
    <row r="82" spans="12:13" x14ac:dyDescent="0.25">
      <c r="L82" s="209"/>
      <c r="M82" s="209"/>
    </row>
    <row r="83" spans="12:13" x14ac:dyDescent="0.25">
      <c r="L83" s="209"/>
      <c r="M83" s="209"/>
    </row>
    <row r="84" spans="12:13" x14ac:dyDescent="0.25">
      <c r="L84" s="209"/>
      <c r="M84" s="209"/>
    </row>
    <row r="85" spans="12:13" x14ac:dyDescent="0.25">
      <c r="L85" s="209"/>
      <c r="M85" s="209"/>
    </row>
    <row r="86" spans="12:13" x14ac:dyDescent="0.25">
      <c r="L86" s="209"/>
      <c r="M86" s="209"/>
    </row>
    <row r="87" spans="12:13" x14ac:dyDescent="0.25">
      <c r="L87" s="209"/>
      <c r="M87" s="209"/>
    </row>
    <row r="88" spans="12:13" x14ac:dyDescent="0.25">
      <c r="L88" s="209"/>
      <c r="M88" s="209"/>
    </row>
    <row r="89" spans="12:13" x14ac:dyDescent="0.25">
      <c r="L89" s="209"/>
      <c r="M89" s="209"/>
    </row>
    <row r="90" spans="12:13" x14ac:dyDescent="0.25">
      <c r="L90" s="209"/>
      <c r="M90" s="209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>
        <f>'Girls Input'!BF75</f>
        <v>0</v>
      </c>
      <c r="M104" s="209"/>
    </row>
    <row r="105" spans="12:13" x14ac:dyDescent="0.25">
      <c r="L105" s="209">
        <f>'Girls Input'!BF76</f>
        <v>0</v>
      </c>
      <c r="M105" s="209"/>
    </row>
    <row r="106" spans="12:13" x14ac:dyDescent="0.25">
      <c r="L106" s="209">
        <f>'Girls Input'!BF77</f>
        <v>0</v>
      </c>
      <c r="M106" s="209"/>
    </row>
    <row r="107" spans="12:13" x14ac:dyDescent="0.25">
      <c r="L107" s="209">
        <f>'Girls Input'!BF78</f>
        <v>0</v>
      </c>
      <c r="M107" s="209"/>
    </row>
    <row r="108" spans="12:13" x14ac:dyDescent="0.25">
      <c r="L108" s="209">
        <f>'Girls Input'!BF79</f>
        <v>0</v>
      </c>
      <c r="M108" s="209"/>
    </row>
    <row r="109" spans="12:13" x14ac:dyDescent="0.25">
      <c r="L109" s="209" t="str">
        <f>'Girls Input'!BF80</f>
        <v>Amber Valley</v>
      </c>
      <c r="M109" s="209"/>
    </row>
    <row r="110" spans="12:13" x14ac:dyDescent="0.25">
      <c r="L110" s="209" t="str">
        <f>'Girls Input'!BF81</f>
        <v>Banbury</v>
      </c>
      <c r="M110" s="209"/>
    </row>
    <row r="111" spans="12:13" x14ac:dyDescent="0.25">
      <c r="L111" s="209" t="str">
        <f>'Girls Input'!BF82</f>
        <v>Coventry Godiva</v>
      </c>
      <c r="M111" s="209"/>
    </row>
    <row r="112" spans="12:13" x14ac:dyDescent="0.25">
      <c r="L112" s="209" t="str">
        <f>'Girls Input'!BF83</f>
        <v>Kettering</v>
      </c>
      <c r="M112" s="209"/>
    </row>
    <row r="113" spans="12:13" x14ac:dyDescent="0.25">
      <c r="L113" s="209" t="str">
        <f>'Girls Input'!BF84</f>
        <v>Leicester</v>
      </c>
      <c r="M113" s="209"/>
    </row>
    <row r="114" spans="12:13" x14ac:dyDescent="0.25">
      <c r="L114" s="209" t="str">
        <f>'Girls Input'!BF85</f>
        <v>Rugby &amp; N'hampton</v>
      </c>
      <c r="M114" s="209"/>
    </row>
    <row r="115" spans="12:13" x14ac:dyDescent="0.25">
      <c r="L115" s="209" t="str">
        <f>'Girls Input'!BF86</f>
        <v>Solihull</v>
      </c>
      <c r="M115" s="209"/>
    </row>
    <row r="116" spans="12:13" x14ac:dyDescent="0.25">
      <c r="L116" s="209" t="str">
        <f>'Girls Input'!BF87</f>
        <v>Stratford</v>
      </c>
      <c r="M116" s="209"/>
    </row>
    <row r="117" spans="12:13" x14ac:dyDescent="0.25">
      <c r="L117" s="209">
        <f>'Girls Input'!BF88</f>
        <v>0</v>
      </c>
      <c r="M117" s="209"/>
    </row>
    <row r="118" spans="12:13" x14ac:dyDescent="0.25">
      <c r="L118" s="209">
        <f>'Girls Input'!BF89</f>
        <v>0</v>
      </c>
      <c r="M118" s="209"/>
    </row>
    <row r="119" spans="12:13" x14ac:dyDescent="0.25">
      <c r="L119" s="209">
        <f>'Girls Input'!BF90</f>
        <v>0</v>
      </c>
      <c r="M119" s="209"/>
    </row>
    <row r="120" spans="12:13" x14ac:dyDescent="0.25">
      <c r="L120" s="209">
        <f>'Girls Input'!BF91</f>
        <v>0</v>
      </c>
      <c r="M120" s="209"/>
    </row>
    <row r="121" spans="12:13" x14ac:dyDescent="0.25">
      <c r="L121" s="209">
        <f>'Girls Input'!BF92</f>
        <v>0</v>
      </c>
      <c r="M121" s="209"/>
    </row>
    <row r="122" spans="12:13" x14ac:dyDescent="0.25">
      <c r="L122" s="209">
        <f>'Girls Input'!BF93</f>
        <v>0</v>
      </c>
      <c r="M122" s="209"/>
    </row>
    <row r="123" spans="12:13" x14ac:dyDescent="0.25">
      <c r="L123" s="209">
        <f>'Girls Input'!BF94</f>
        <v>0</v>
      </c>
      <c r="M123" s="209"/>
    </row>
    <row r="124" spans="12:13" x14ac:dyDescent="0.25">
      <c r="L124" s="209">
        <f>'Girls Input'!BF95</f>
        <v>0</v>
      </c>
      <c r="M124" s="209"/>
    </row>
    <row r="125" spans="12:13" x14ac:dyDescent="0.25">
      <c r="L125" s="209">
        <f>'Girls Input'!BF96</f>
        <v>0</v>
      </c>
      <c r="M125" s="209"/>
    </row>
    <row r="126" spans="12:13" x14ac:dyDescent="0.25">
      <c r="L126" s="209">
        <f>'Girls Input'!BF97</f>
        <v>0</v>
      </c>
      <c r="M126" s="209"/>
    </row>
    <row r="127" spans="12:13" x14ac:dyDescent="0.25">
      <c r="L127" s="209">
        <f>'Girls Input'!BF98</f>
        <v>0</v>
      </c>
      <c r="M127" s="209"/>
    </row>
    <row r="128" spans="12:13" x14ac:dyDescent="0.25">
      <c r="L128" s="209">
        <f>'Girls Input'!BF99</f>
        <v>0</v>
      </c>
      <c r="M128" s="209"/>
    </row>
    <row r="129" spans="12:13" x14ac:dyDescent="0.25">
      <c r="L129" s="209">
        <f>'Girls Input'!BF100</f>
        <v>0</v>
      </c>
      <c r="M129" s="209"/>
    </row>
    <row r="130" spans="12:13" x14ac:dyDescent="0.25">
      <c r="L130" s="209">
        <f>'Girls Input'!BF101</f>
        <v>0</v>
      </c>
      <c r="M130" s="209"/>
    </row>
    <row r="131" spans="12:13" x14ac:dyDescent="0.25">
      <c r="L131" s="209">
        <f>'Girls Input'!BF102</f>
        <v>0</v>
      </c>
      <c r="M131" s="209"/>
    </row>
    <row r="132" spans="12:13" x14ac:dyDescent="0.25">
      <c r="L132" s="209">
        <f>'Girls Input'!BF103</f>
        <v>0</v>
      </c>
      <c r="M132" s="209"/>
    </row>
    <row r="133" spans="12:13" x14ac:dyDescent="0.25">
      <c r="L133" s="209">
        <f>'Girls Input'!BF104</f>
        <v>0</v>
      </c>
      <c r="M133" s="209"/>
    </row>
    <row r="134" spans="12:13" x14ac:dyDescent="0.25">
      <c r="L134" s="209">
        <f>'Girls Input'!BF105</f>
        <v>0</v>
      </c>
      <c r="M134" s="209"/>
    </row>
    <row r="135" spans="12:13" x14ac:dyDescent="0.25">
      <c r="L135" s="209">
        <f>'Girls Input'!BF106</f>
        <v>0</v>
      </c>
      <c r="M135" s="209"/>
    </row>
    <row r="136" spans="12:13" x14ac:dyDescent="0.25">
      <c r="L136" s="209">
        <f>'Girls Input'!BF107</f>
        <v>0</v>
      </c>
      <c r="M136" s="209"/>
    </row>
    <row r="137" spans="12:13" x14ac:dyDescent="0.25">
      <c r="L137" s="209">
        <f>'Girls Input'!BF108</f>
        <v>0</v>
      </c>
      <c r="M137" s="209"/>
    </row>
    <row r="138" spans="12:13" x14ac:dyDescent="0.25">
      <c r="L138" s="209">
        <f>'Girls Input'!BF109</f>
        <v>0</v>
      </c>
      <c r="M138" s="209"/>
    </row>
    <row r="139" spans="12:13" x14ac:dyDescent="0.25">
      <c r="L139" s="209">
        <f>'Girls Input'!BF110</f>
        <v>0</v>
      </c>
      <c r="M139" s="209"/>
    </row>
    <row r="140" spans="12:13" x14ac:dyDescent="0.25">
      <c r="L140" s="209">
        <f>'Girls Input'!BF111</f>
        <v>0</v>
      </c>
      <c r="M140" s="209"/>
    </row>
    <row r="141" spans="12:13" x14ac:dyDescent="0.25">
      <c r="L141" s="209">
        <f>'Girls Input'!BF112</f>
        <v>0</v>
      </c>
      <c r="M141" s="209"/>
    </row>
    <row r="142" spans="12:13" x14ac:dyDescent="0.25">
      <c r="L142" s="209">
        <f>'Girls Input'!BF113</f>
        <v>0</v>
      </c>
      <c r="M142" s="209"/>
    </row>
    <row r="143" spans="12:13" x14ac:dyDescent="0.25">
      <c r="L143" s="209">
        <f>'Girls Input'!BF114</f>
        <v>0</v>
      </c>
      <c r="M143" s="209"/>
    </row>
    <row r="144" spans="12:13" x14ac:dyDescent="0.25">
      <c r="L144" s="209">
        <f>'Girls Input'!BF115</f>
        <v>0</v>
      </c>
      <c r="M144" s="209"/>
    </row>
    <row r="145" spans="12:13" x14ac:dyDescent="0.25">
      <c r="L145" s="209">
        <f>'Girls Input'!BF116</f>
        <v>0</v>
      </c>
      <c r="M145" s="209"/>
    </row>
    <row r="146" spans="12:13" x14ac:dyDescent="0.25">
      <c r="L146" s="209">
        <f>'Girls Input'!BF117</f>
        <v>0</v>
      </c>
      <c r="M146" s="209"/>
    </row>
    <row r="147" spans="12:13" x14ac:dyDescent="0.25">
      <c r="L147" s="209">
        <f>'Girls Input'!BF118</f>
        <v>0</v>
      </c>
      <c r="M147" s="209"/>
    </row>
    <row r="148" spans="12:13" x14ac:dyDescent="0.25">
      <c r="L148" s="209">
        <f>'Girls Input'!BF119</f>
        <v>0</v>
      </c>
      <c r="M148" s="209"/>
    </row>
    <row r="149" spans="12:13" x14ac:dyDescent="0.25">
      <c r="L149" s="209">
        <f>'Girls Input'!BF120</f>
        <v>0</v>
      </c>
      <c r="M149" s="209"/>
    </row>
    <row r="150" spans="12:13" x14ac:dyDescent="0.25">
      <c r="L150" s="209">
        <f>'Girls Input'!BF121</f>
        <v>0</v>
      </c>
      <c r="M150" s="209"/>
    </row>
    <row r="151" spans="12:13" x14ac:dyDescent="0.25">
      <c r="L151" s="209">
        <f>'Girls Input'!BF122</f>
        <v>0</v>
      </c>
      <c r="M151" s="209"/>
    </row>
    <row r="152" spans="12:13" x14ac:dyDescent="0.25">
      <c r="L152" s="209">
        <f>'Girls Input'!BF123</f>
        <v>0</v>
      </c>
      <c r="M152" s="209"/>
    </row>
    <row r="153" spans="12:13" x14ac:dyDescent="0.25">
      <c r="L153" s="209">
        <f>'Girls Input'!BF124</f>
        <v>0</v>
      </c>
      <c r="M153" s="209"/>
    </row>
    <row r="154" spans="12:13" x14ac:dyDescent="0.25">
      <c r="L154" s="209">
        <f>'Girls Input'!BF125</f>
        <v>0</v>
      </c>
      <c r="M154" s="209"/>
    </row>
    <row r="155" spans="12:13" x14ac:dyDescent="0.25">
      <c r="L155" s="209">
        <f>'Girls Input'!BF126</f>
        <v>0</v>
      </c>
      <c r="M155" s="209"/>
    </row>
    <row r="156" spans="12:13" x14ac:dyDescent="0.25">
      <c r="L156" s="209">
        <f>'Girls Input'!BF127</f>
        <v>0</v>
      </c>
      <c r="M156" s="209"/>
    </row>
    <row r="157" spans="12:13" x14ac:dyDescent="0.25">
      <c r="L157" s="209">
        <f>'Girls Input'!BF128</f>
        <v>0</v>
      </c>
      <c r="M157" s="209"/>
    </row>
    <row r="158" spans="12:13" x14ac:dyDescent="0.25">
      <c r="L158" s="209">
        <f>'Girls Input'!BF129</f>
        <v>0</v>
      </c>
      <c r="M158" s="209"/>
    </row>
    <row r="159" spans="12:13" x14ac:dyDescent="0.25">
      <c r="L159" s="209">
        <f>'Girls Input'!BF130</f>
        <v>0</v>
      </c>
      <c r="M159" s="209"/>
    </row>
    <row r="160" spans="12:13" x14ac:dyDescent="0.25">
      <c r="L160" s="209">
        <f>'Girls Input'!BF131</f>
        <v>0</v>
      </c>
      <c r="M160" s="209"/>
    </row>
    <row r="161" spans="12:13" x14ac:dyDescent="0.25">
      <c r="L161" s="209">
        <f>'Girls Input'!BF132</f>
        <v>0</v>
      </c>
      <c r="M161" s="209"/>
    </row>
    <row r="162" spans="12:13" x14ac:dyDescent="0.25">
      <c r="L162" s="209">
        <f>'Girls Input'!BF133</f>
        <v>0</v>
      </c>
      <c r="M162" s="209"/>
    </row>
    <row r="163" spans="12:13" x14ac:dyDescent="0.25">
      <c r="L163" s="209">
        <f>'Girls Input'!BF134</f>
        <v>0</v>
      </c>
      <c r="M163" s="209"/>
    </row>
    <row r="164" spans="12:13" x14ac:dyDescent="0.25">
      <c r="L164" s="209">
        <f>'Girls Input'!BF135</f>
        <v>0</v>
      </c>
      <c r="M164" s="209"/>
    </row>
    <row r="165" spans="12:13" x14ac:dyDescent="0.25">
      <c r="L165" s="209">
        <f>'Girls Input'!BF136</f>
        <v>0</v>
      </c>
      <c r="M165" s="209"/>
    </row>
    <row r="166" spans="12:13" x14ac:dyDescent="0.25">
      <c r="L166" s="209">
        <f>'Girls Input'!BF137</f>
        <v>0</v>
      </c>
      <c r="M166" s="209"/>
    </row>
    <row r="167" spans="12:13" x14ac:dyDescent="0.25">
      <c r="L167" s="209">
        <f>'Girls Input'!BF138</f>
        <v>0</v>
      </c>
      <c r="M167" s="209"/>
    </row>
    <row r="168" spans="12:13" x14ac:dyDescent="0.25">
      <c r="L168" s="209">
        <f>'Girls Input'!BF139</f>
        <v>0</v>
      </c>
      <c r="M168" s="209"/>
    </row>
    <row r="169" spans="12:13" x14ac:dyDescent="0.25">
      <c r="L169" s="209">
        <f>'Girls Input'!BF140</f>
        <v>0</v>
      </c>
      <c r="M169" s="209"/>
    </row>
    <row r="170" spans="12:13" x14ac:dyDescent="0.25">
      <c r="L170" s="209">
        <f>'Girls Input'!BF141</f>
        <v>0</v>
      </c>
      <c r="M170" s="209"/>
    </row>
    <row r="171" spans="12:13" x14ac:dyDescent="0.25">
      <c r="L171" s="209">
        <f>'Girls Input'!BF142</f>
        <v>0</v>
      </c>
      <c r="M171" s="209"/>
    </row>
    <row r="172" spans="12:13" x14ac:dyDescent="0.25">
      <c r="L172" s="209">
        <f>'Girls Input'!BF143</f>
        <v>0</v>
      </c>
      <c r="M172" s="209"/>
    </row>
    <row r="173" spans="12:13" x14ac:dyDescent="0.25">
      <c r="L173" s="209">
        <f>'Girls Input'!BF144</f>
        <v>0</v>
      </c>
      <c r="M173" s="209"/>
    </row>
    <row r="174" spans="12:13" x14ac:dyDescent="0.25">
      <c r="L174" s="209">
        <f>'Girls Input'!BF145</f>
        <v>0</v>
      </c>
      <c r="M174" s="209"/>
    </row>
    <row r="175" spans="12:13" x14ac:dyDescent="0.25">
      <c r="L175" s="209">
        <f>'Girls Input'!BF146</f>
        <v>0</v>
      </c>
      <c r="M175" s="209"/>
    </row>
    <row r="176" spans="12:13" x14ac:dyDescent="0.25">
      <c r="L176" s="209">
        <f>'Girls Input'!BF147</f>
        <v>0</v>
      </c>
      <c r="M176" s="209"/>
    </row>
    <row r="177" spans="12:13" x14ac:dyDescent="0.25">
      <c r="L177" s="209">
        <f>'Girls Input'!BF148</f>
        <v>0</v>
      </c>
      <c r="M177" s="209"/>
    </row>
    <row r="178" spans="12:13" x14ac:dyDescent="0.25">
      <c r="L178" s="209">
        <f>'Girls Input'!BF149</f>
        <v>0</v>
      </c>
      <c r="M178" s="209"/>
    </row>
    <row r="179" spans="12:13" x14ac:dyDescent="0.25">
      <c r="L179" s="209">
        <f>'Girls Input'!BF150</f>
        <v>0</v>
      </c>
      <c r="M179" s="209"/>
    </row>
    <row r="180" spans="12:13" x14ac:dyDescent="0.25">
      <c r="L180" s="209">
        <f>'Girls Input'!BF151</f>
        <v>0</v>
      </c>
      <c r="M180" s="209"/>
    </row>
    <row r="181" spans="12:13" x14ac:dyDescent="0.25">
      <c r="L181" s="209">
        <f>'Girls Input'!BF152</f>
        <v>0</v>
      </c>
      <c r="M181" s="209"/>
    </row>
    <row r="182" spans="12:13" x14ac:dyDescent="0.25">
      <c r="L182" s="209">
        <f>'Girls Input'!BF153</f>
        <v>0</v>
      </c>
      <c r="M182" s="209"/>
    </row>
    <row r="183" spans="12:13" x14ac:dyDescent="0.25">
      <c r="L183" s="209">
        <f>'Girls Input'!BF154</f>
        <v>0</v>
      </c>
      <c r="M183" s="209"/>
    </row>
    <row r="184" spans="12:13" x14ac:dyDescent="0.25">
      <c r="L184" s="209">
        <f>'Girls Input'!BF155</f>
        <v>0</v>
      </c>
      <c r="M184" s="209"/>
    </row>
    <row r="185" spans="12:13" x14ac:dyDescent="0.25">
      <c r="L185" s="209">
        <f>'Girls Input'!BF156</f>
        <v>0</v>
      </c>
      <c r="M185" s="209"/>
    </row>
    <row r="186" spans="12:13" x14ac:dyDescent="0.25">
      <c r="L186" s="209">
        <f>'Girls Input'!BF157</f>
        <v>0</v>
      </c>
      <c r="M186" s="209"/>
    </row>
    <row r="187" spans="12:13" x14ac:dyDescent="0.25">
      <c r="L187" s="209">
        <f>'Girls Input'!BF158</f>
        <v>0</v>
      </c>
      <c r="M187" s="209"/>
    </row>
    <row r="188" spans="12:13" x14ac:dyDescent="0.25">
      <c r="L188" s="209">
        <f>'Girls Input'!BF159</f>
        <v>0</v>
      </c>
      <c r="M188" s="209"/>
    </row>
    <row r="189" spans="12:13" x14ac:dyDescent="0.25">
      <c r="L189" s="209">
        <f>'Girls Input'!BF160</f>
        <v>0</v>
      </c>
      <c r="M189" s="209"/>
    </row>
    <row r="190" spans="12:13" x14ac:dyDescent="0.25">
      <c r="L190" s="209">
        <f>'Girls Input'!BF161</f>
        <v>0</v>
      </c>
      <c r="M190" s="209"/>
    </row>
    <row r="191" spans="12:13" x14ac:dyDescent="0.25">
      <c r="L191" s="209">
        <f>'Girls Input'!BF162</f>
        <v>0</v>
      </c>
      <c r="M191" s="209"/>
    </row>
    <row r="192" spans="12:13" x14ac:dyDescent="0.25">
      <c r="L192" s="209">
        <f>'Girls Input'!BF163</f>
        <v>0</v>
      </c>
      <c r="M192" s="209"/>
    </row>
    <row r="193" spans="12:13" x14ac:dyDescent="0.25">
      <c r="L193" s="209">
        <f>'Girls Input'!BF164</f>
        <v>0</v>
      </c>
      <c r="M193" s="209"/>
    </row>
    <row r="194" spans="12:13" x14ac:dyDescent="0.25">
      <c r="L194" s="209">
        <f>'Girls Input'!BF165</f>
        <v>0</v>
      </c>
      <c r="M194" s="209"/>
    </row>
    <row r="195" spans="12:13" x14ac:dyDescent="0.25">
      <c r="L195" s="209">
        <f>'Girls Input'!BF166</f>
        <v>0</v>
      </c>
      <c r="M195" s="209"/>
    </row>
    <row r="196" spans="12:13" x14ac:dyDescent="0.25">
      <c r="L196" s="209">
        <f>'Girls Input'!BF167</f>
        <v>0</v>
      </c>
      <c r="M196" s="209"/>
    </row>
    <row r="197" spans="12:13" x14ac:dyDescent="0.25">
      <c r="L197" s="209">
        <f>'Girls Input'!BF168</f>
        <v>0</v>
      </c>
      <c r="M197" s="209"/>
    </row>
    <row r="198" spans="12:13" x14ac:dyDescent="0.25">
      <c r="L198" s="209">
        <f>'Girls Input'!BF169</f>
        <v>0</v>
      </c>
      <c r="M198" s="209"/>
    </row>
    <row r="199" spans="12:13" x14ac:dyDescent="0.25">
      <c r="L199" s="209">
        <f>'Girls Input'!BF170</f>
        <v>0</v>
      </c>
      <c r="M199" s="209"/>
    </row>
    <row r="200" spans="12:13" x14ac:dyDescent="0.25">
      <c r="L200" s="209">
        <f>'Girls Input'!BF171</f>
        <v>0</v>
      </c>
      <c r="M200" s="209"/>
    </row>
    <row r="201" spans="12:13" x14ac:dyDescent="0.25">
      <c r="L201" s="209">
        <f>'Girls Input'!BF172</f>
        <v>0</v>
      </c>
      <c r="M201" s="209"/>
    </row>
    <row r="202" spans="12:13" x14ac:dyDescent="0.25">
      <c r="L202" s="209">
        <f>'Girls Input'!BF173</f>
        <v>0</v>
      </c>
      <c r="M202" s="209"/>
    </row>
    <row r="203" spans="12:13" x14ac:dyDescent="0.25">
      <c r="L203" s="209">
        <f>'Girls Input'!BF174</f>
        <v>0</v>
      </c>
      <c r="M203" s="209"/>
    </row>
    <row r="204" spans="12:13" x14ac:dyDescent="0.25">
      <c r="L204" s="209">
        <f>'Girls Input'!BF175</f>
        <v>0</v>
      </c>
      <c r="M204" s="209"/>
    </row>
    <row r="205" spans="12:13" x14ac:dyDescent="0.25">
      <c r="L205" s="209">
        <f>'Girls Input'!BF176</f>
        <v>0</v>
      </c>
      <c r="M205" s="209"/>
    </row>
    <row r="206" spans="12:13" x14ac:dyDescent="0.25">
      <c r="L206" s="209">
        <f>'Girls Input'!BF177</f>
        <v>0</v>
      </c>
      <c r="M206" s="209"/>
    </row>
    <row r="207" spans="12:13" x14ac:dyDescent="0.25">
      <c r="L207" s="209">
        <f>'Girls Input'!BF178</f>
        <v>0</v>
      </c>
      <c r="M207" s="209"/>
    </row>
    <row r="208" spans="12:13" x14ac:dyDescent="0.25">
      <c r="L208" s="209">
        <f>'Girls Input'!BF179</f>
        <v>0</v>
      </c>
      <c r="M208" s="209"/>
    </row>
    <row r="209" spans="12:13" x14ac:dyDescent="0.25">
      <c r="L209" s="209">
        <f>'Girls Input'!BF180</f>
        <v>0</v>
      </c>
      <c r="M209" s="209"/>
    </row>
    <row r="210" spans="12:13" x14ac:dyDescent="0.25">
      <c r="L210" s="209">
        <f>'Girls Input'!BF181</f>
        <v>0</v>
      </c>
      <c r="M210" s="209"/>
    </row>
    <row r="211" spans="12:13" x14ac:dyDescent="0.25">
      <c r="L211" s="209">
        <f>'Girls Input'!BF182</f>
        <v>0</v>
      </c>
      <c r="M211" s="209"/>
    </row>
    <row r="212" spans="12:13" x14ac:dyDescent="0.25">
      <c r="L212" s="209">
        <f>'Girls Input'!BF183</f>
        <v>0</v>
      </c>
      <c r="M212" s="209"/>
    </row>
    <row r="213" spans="12:13" x14ac:dyDescent="0.25">
      <c r="L213" s="209">
        <f>'Girls Input'!BF184</f>
        <v>0</v>
      </c>
      <c r="M213" s="209"/>
    </row>
    <row r="214" spans="12:13" x14ac:dyDescent="0.25">
      <c r="L214" s="209">
        <f>'Girls Input'!BF185</f>
        <v>0</v>
      </c>
      <c r="M214" s="209"/>
    </row>
    <row r="215" spans="12:13" x14ac:dyDescent="0.25">
      <c r="L215" s="209">
        <f>'Girls Input'!BF186</f>
        <v>0</v>
      </c>
      <c r="M215" s="209"/>
    </row>
    <row r="216" spans="12:13" x14ac:dyDescent="0.25">
      <c r="L216" s="209">
        <f>'Girls Input'!BF187</f>
        <v>0</v>
      </c>
      <c r="M216" s="209"/>
    </row>
    <row r="217" spans="12:13" x14ac:dyDescent="0.25">
      <c r="L217" s="209">
        <f>'Girls Input'!BF188</f>
        <v>0</v>
      </c>
      <c r="M217" s="209"/>
    </row>
    <row r="218" spans="12:13" x14ac:dyDescent="0.25">
      <c r="L218" s="209">
        <f>'Girls Input'!BF189</f>
        <v>0</v>
      </c>
      <c r="M218" s="209"/>
    </row>
    <row r="219" spans="12:13" x14ac:dyDescent="0.25">
      <c r="L219" s="209">
        <f>'Girls Input'!BF190</f>
        <v>0</v>
      </c>
      <c r="M219" s="209"/>
    </row>
    <row r="220" spans="12:13" x14ac:dyDescent="0.25">
      <c r="L220" s="209">
        <f>'Girls Input'!BF191</f>
        <v>0</v>
      </c>
      <c r="M220" s="209"/>
    </row>
    <row r="221" spans="12:13" x14ac:dyDescent="0.25">
      <c r="L221" s="209">
        <f>'Girls Input'!BF192</f>
        <v>0</v>
      </c>
      <c r="M221" s="209"/>
    </row>
    <row r="222" spans="12:13" x14ac:dyDescent="0.25">
      <c r="L222" s="209">
        <f>'Girls Input'!BF193</f>
        <v>0</v>
      </c>
      <c r="M222" s="209"/>
    </row>
    <row r="223" spans="12:13" x14ac:dyDescent="0.25">
      <c r="L223" s="209">
        <f>'Girls Input'!BF194</f>
        <v>0</v>
      </c>
      <c r="M223" s="209"/>
    </row>
    <row r="224" spans="12:13" x14ac:dyDescent="0.25">
      <c r="L224" s="209">
        <f>'Girls Input'!BF195</f>
        <v>0</v>
      </c>
      <c r="M224" s="209"/>
    </row>
    <row r="225" spans="12:13" x14ac:dyDescent="0.25">
      <c r="L225" s="209">
        <f>'Girls Input'!BF196</f>
        <v>0</v>
      </c>
      <c r="M225" s="209"/>
    </row>
    <row r="226" spans="12:13" x14ac:dyDescent="0.25">
      <c r="L226" s="209">
        <f>'Girls Input'!BF197</f>
        <v>0</v>
      </c>
      <c r="M226" s="209"/>
    </row>
    <row r="227" spans="12:13" x14ac:dyDescent="0.25">
      <c r="L227" s="209">
        <f>'Girls Input'!BF198</f>
        <v>0</v>
      </c>
      <c r="M227" s="209"/>
    </row>
    <row r="228" spans="12:13" x14ac:dyDescent="0.25">
      <c r="L228" s="209">
        <f>'Girls Input'!BF199</f>
        <v>0</v>
      </c>
      <c r="M228" s="209"/>
    </row>
    <row r="229" spans="12:13" x14ac:dyDescent="0.25">
      <c r="L229" s="209">
        <f>'Girls Input'!BF200</f>
        <v>0</v>
      </c>
      <c r="M229" s="209"/>
    </row>
    <row r="230" spans="12:13" x14ac:dyDescent="0.25">
      <c r="L230" s="209">
        <f>'Girls Input'!BF201</f>
        <v>0</v>
      </c>
      <c r="M230" s="209"/>
    </row>
    <row r="231" spans="12:13" x14ac:dyDescent="0.25">
      <c r="L231" s="209">
        <f>'Girls Input'!BF202</f>
        <v>0</v>
      </c>
      <c r="M231" s="209"/>
    </row>
    <row r="232" spans="12:13" x14ac:dyDescent="0.25">
      <c r="L232" s="209">
        <f>'Girls Input'!BF203</f>
        <v>0</v>
      </c>
      <c r="M232" s="209"/>
    </row>
    <row r="233" spans="12:13" x14ac:dyDescent="0.25">
      <c r="L233" s="209">
        <f>'Girls Input'!BF204</f>
        <v>0</v>
      </c>
      <c r="M233" s="209"/>
    </row>
    <row r="234" spans="12:13" x14ac:dyDescent="0.25">
      <c r="L234" s="209">
        <f>'Girls Input'!BF205</f>
        <v>0</v>
      </c>
      <c r="M234" s="209"/>
    </row>
    <row r="235" spans="12:13" x14ac:dyDescent="0.25">
      <c r="L235" s="209">
        <f>'Girls Input'!BF206</f>
        <v>0</v>
      </c>
      <c r="M235" s="209"/>
    </row>
    <row r="236" spans="12:13" x14ac:dyDescent="0.25">
      <c r="L236" s="209">
        <f>'Girls Input'!BF207</f>
        <v>0</v>
      </c>
      <c r="M236" s="209"/>
    </row>
    <row r="237" spans="12:13" x14ac:dyDescent="0.25">
      <c r="L237" s="209">
        <f>'Girls Input'!BF208</f>
        <v>0</v>
      </c>
      <c r="M237" s="209"/>
    </row>
    <row r="238" spans="12:13" x14ac:dyDescent="0.25">
      <c r="L238" s="209">
        <f>'Girls Input'!BF209</f>
        <v>0</v>
      </c>
      <c r="M238" s="209"/>
    </row>
    <row r="239" spans="12:13" x14ac:dyDescent="0.25">
      <c r="L239" s="209">
        <f>'Girls Input'!BF210</f>
        <v>0</v>
      </c>
      <c r="M239" s="209"/>
    </row>
    <row r="240" spans="12:13" x14ac:dyDescent="0.25">
      <c r="L240" s="209">
        <f>'Girls Input'!BF211</f>
        <v>0</v>
      </c>
      <c r="M240" s="209"/>
    </row>
    <row r="241" spans="12:13" x14ac:dyDescent="0.25">
      <c r="L241" s="209">
        <f>'Girls Input'!BF212</f>
        <v>0</v>
      </c>
      <c r="M241" s="209"/>
    </row>
    <row r="242" spans="12:13" x14ac:dyDescent="0.25">
      <c r="L242" s="209">
        <f>'Girls Input'!BF213</f>
        <v>0</v>
      </c>
      <c r="M242" s="209"/>
    </row>
    <row r="243" spans="12:13" x14ac:dyDescent="0.25">
      <c r="L243" s="209">
        <f>'Girls Input'!BF214</f>
        <v>0</v>
      </c>
      <c r="M243" s="209"/>
    </row>
    <row r="244" spans="12:13" x14ac:dyDescent="0.25">
      <c r="L244" s="209">
        <f>'Girls Input'!BF215</f>
        <v>0</v>
      </c>
      <c r="M244" s="209"/>
    </row>
    <row r="245" spans="12:13" x14ac:dyDescent="0.25">
      <c r="L245" s="209">
        <f>'Girls Input'!BF216</f>
        <v>0</v>
      </c>
      <c r="M245" s="209"/>
    </row>
    <row r="246" spans="12:13" x14ac:dyDescent="0.25">
      <c r="L246" s="209">
        <f>'Girls Input'!BF217</f>
        <v>0</v>
      </c>
      <c r="M246" s="209"/>
    </row>
    <row r="247" spans="12:13" x14ac:dyDescent="0.25">
      <c r="L247" s="209">
        <f>'Girls Input'!BF218</f>
        <v>0</v>
      </c>
      <c r="M247" s="209"/>
    </row>
    <row r="248" spans="12:13" x14ac:dyDescent="0.25">
      <c r="L248" s="209">
        <f>'Girls Input'!BF219</f>
        <v>0</v>
      </c>
      <c r="M248" s="209"/>
    </row>
    <row r="249" spans="12:13" x14ac:dyDescent="0.25">
      <c r="L249" s="209">
        <f>'Girls Input'!BF220</f>
        <v>0</v>
      </c>
      <c r="M249" s="209"/>
    </row>
    <row r="250" spans="12:13" x14ac:dyDescent="0.25">
      <c r="L250" s="209">
        <f>'Girls Input'!BF221</f>
        <v>0</v>
      </c>
      <c r="M250" s="209"/>
    </row>
    <row r="251" spans="12:13" x14ac:dyDescent="0.25">
      <c r="L251" s="209">
        <f>'Girls Input'!BF222</f>
        <v>0</v>
      </c>
      <c r="M251" s="209"/>
    </row>
    <row r="252" spans="12:13" x14ac:dyDescent="0.25">
      <c r="L252" s="209">
        <f>'Girls Input'!BF223</f>
        <v>0</v>
      </c>
      <c r="M252" s="209"/>
    </row>
    <row r="253" spans="12:13" x14ac:dyDescent="0.25">
      <c r="L253" s="209">
        <f>'Girls Input'!BF224</f>
        <v>0</v>
      </c>
      <c r="M253" s="209"/>
    </row>
    <row r="254" spans="12:13" x14ac:dyDescent="0.25">
      <c r="L254" s="209">
        <f>'Girls Input'!BF225</f>
        <v>0</v>
      </c>
      <c r="M254" s="209"/>
    </row>
    <row r="255" spans="12:13" x14ac:dyDescent="0.25">
      <c r="L255" s="209">
        <f>'Girls Input'!BF226</f>
        <v>0</v>
      </c>
      <c r="M255" s="209"/>
    </row>
    <row r="256" spans="12:13" x14ac:dyDescent="0.25">
      <c r="L256" s="209">
        <f>'Girls Input'!BF227</f>
        <v>0</v>
      </c>
      <c r="M256" s="209"/>
    </row>
    <row r="257" spans="12:13" x14ac:dyDescent="0.25">
      <c r="L257" s="209">
        <f>'Girls Input'!BF228</f>
        <v>0</v>
      </c>
      <c r="M257" s="209"/>
    </row>
    <row r="258" spans="12:13" x14ac:dyDescent="0.25">
      <c r="L258" s="209">
        <f>'Girls Input'!BF229</f>
        <v>0</v>
      </c>
      <c r="M258" s="209"/>
    </row>
    <row r="259" spans="12:13" x14ac:dyDescent="0.25">
      <c r="L259" s="209">
        <f>'Girls Input'!BF230</f>
        <v>0</v>
      </c>
      <c r="M259" s="209"/>
    </row>
    <row r="260" spans="12:13" x14ac:dyDescent="0.25">
      <c r="L260" s="209">
        <f>'Girls Input'!BF231</f>
        <v>0</v>
      </c>
      <c r="M260" s="209"/>
    </row>
    <row r="261" spans="12:13" x14ac:dyDescent="0.25">
      <c r="L261" s="209">
        <f>'Girls Input'!BF232</f>
        <v>0</v>
      </c>
      <c r="M261" s="209"/>
    </row>
    <row r="262" spans="12:13" x14ac:dyDescent="0.25">
      <c r="L262" s="209">
        <f>'Girls Input'!BF233</f>
        <v>0</v>
      </c>
      <c r="M262" s="209"/>
    </row>
    <row r="263" spans="12:13" x14ac:dyDescent="0.25">
      <c r="L263" s="209">
        <f>'Girls Input'!BF234</f>
        <v>0</v>
      </c>
      <c r="M263" s="209"/>
    </row>
    <row r="264" spans="12:13" x14ac:dyDescent="0.25">
      <c r="L264" s="209">
        <f>'Girls Input'!BF235</f>
        <v>0</v>
      </c>
      <c r="M264" s="209"/>
    </row>
    <row r="265" spans="12:13" x14ac:dyDescent="0.25">
      <c r="L265" s="209">
        <f>'Girls Input'!BF236</f>
        <v>0</v>
      </c>
      <c r="M265" s="209"/>
    </row>
    <row r="266" spans="12:13" x14ac:dyDescent="0.25">
      <c r="L266" s="209">
        <f>'Girls Input'!BF237</f>
        <v>0</v>
      </c>
      <c r="M266" s="209"/>
    </row>
    <row r="267" spans="12:13" x14ac:dyDescent="0.25">
      <c r="L267" s="209">
        <f>'Girls Input'!BF238</f>
        <v>0</v>
      </c>
      <c r="M267" s="209"/>
    </row>
    <row r="268" spans="12:13" x14ac:dyDescent="0.25">
      <c r="L268" s="209">
        <f>'Girls Input'!BF239</f>
        <v>0</v>
      </c>
      <c r="M268" s="209"/>
    </row>
    <row r="269" spans="12:13" x14ac:dyDescent="0.25">
      <c r="L269" s="209">
        <f>'Girls Input'!BF240</f>
        <v>0</v>
      </c>
      <c r="M269" s="209"/>
    </row>
    <row r="270" spans="12:13" x14ac:dyDescent="0.25">
      <c r="L270" s="209">
        <f>'Girls Input'!BF241</f>
        <v>0</v>
      </c>
      <c r="M270" s="209"/>
    </row>
    <row r="271" spans="12:13" x14ac:dyDescent="0.25">
      <c r="L271" s="209">
        <f>'Girls Input'!BF242</f>
        <v>0</v>
      </c>
      <c r="M271" s="209"/>
    </row>
    <row r="272" spans="12:13" x14ac:dyDescent="0.25">
      <c r="L272" s="209">
        <f>'Girls Input'!BF243</f>
        <v>0</v>
      </c>
      <c r="M272" s="209"/>
    </row>
    <row r="273" spans="12:13" x14ac:dyDescent="0.25">
      <c r="L273" s="209">
        <f>'Girls Input'!BF244</f>
        <v>0</v>
      </c>
      <c r="M273" s="209"/>
    </row>
    <row r="274" spans="12:13" x14ac:dyDescent="0.25">
      <c r="L274" s="209">
        <f>'Girls Input'!BF245</f>
        <v>0</v>
      </c>
      <c r="M274" s="209"/>
    </row>
    <row r="275" spans="12:13" x14ac:dyDescent="0.25">
      <c r="L275" s="209">
        <f>'Girls Input'!BF246</f>
        <v>0</v>
      </c>
      <c r="M275" s="209"/>
    </row>
    <row r="276" spans="12:13" x14ac:dyDescent="0.25">
      <c r="L276" s="209">
        <f>'Girls Input'!BF247</f>
        <v>0</v>
      </c>
      <c r="M276" s="209"/>
    </row>
    <row r="277" spans="12:13" x14ac:dyDescent="0.25">
      <c r="L277" s="209">
        <f>'Girls Input'!BF248</f>
        <v>0</v>
      </c>
      <c r="M277" s="209"/>
    </row>
    <row r="278" spans="12:13" x14ac:dyDescent="0.25">
      <c r="L278" s="209">
        <f>'Girls Input'!BF249</f>
        <v>0</v>
      </c>
      <c r="M278" s="209"/>
    </row>
    <row r="279" spans="12:13" x14ac:dyDescent="0.25">
      <c r="L279" s="209">
        <f>'Girls Input'!BF250</f>
        <v>0</v>
      </c>
      <c r="M279" s="209"/>
    </row>
    <row r="280" spans="12:13" x14ac:dyDescent="0.25">
      <c r="L280" s="209">
        <f>'Girls Input'!BF251</f>
        <v>0</v>
      </c>
      <c r="M280" s="209"/>
    </row>
    <row r="281" spans="12:13" x14ac:dyDescent="0.25">
      <c r="L281" s="209">
        <f>'Girls Input'!BF252</f>
        <v>0</v>
      </c>
      <c r="M281" s="209"/>
    </row>
    <row r="282" spans="12:13" x14ac:dyDescent="0.25">
      <c r="L282" s="209">
        <f>'Girls Input'!BF253</f>
        <v>0</v>
      </c>
      <c r="M282" s="209"/>
    </row>
    <row r="283" spans="12:13" x14ac:dyDescent="0.25">
      <c r="L283" s="209">
        <f>'Girls Input'!BF254</f>
        <v>0</v>
      </c>
      <c r="M283" s="209"/>
    </row>
    <row r="284" spans="12:13" x14ac:dyDescent="0.25">
      <c r="L284" s="209">
        <f>'Girls Input'!BF255</f>
        <v>0</v>
      </c>
      <c r="M284" s="209"/>
    </row>
    <row r="285" spans="12:13" x14ac:dyDescent="0.25">
      <c r="L285" s="209">
        <f>'Girls Input'!BF256</f>
        <v>0</v>
      </c>
      <c r="M285" s="209"/>
    </row>
    <row r="286" spans="12:13" x14ac:dyDescent="0.25">
      <c r="L286" s="209">
        <f>'Girls Input'!BF257</f>
        <v>0</v>
      </c>
      <c r="M286" s="209"/>
    </row>
    <row r="287" spans="12:13" x14ac:dyDescent="0.25">
      <c r="L287" s="209">
        <f>'Girls Input'!BF258</f>
        <v>0</v>
      </c>
      <c r="M287" s="209"/>
    </row>
    <row r="288" spans="12:13" x14ac:dyDescent="0.25">
      <c r="L288" s="209">
        <f>'Girls Input'!BF259</f>
        <v>0</v>
      </c>
      <c r="M288" s="209"/>
    </row>
    <row r="289" spans="12:13" x14ac:dyDescent="0.25">
      <c r="L289" s="209">
        <f>'Girls Input'!BF260</f>
        <v>0</v>
      </c>
      <c r="M289" s="209"/>
    </row>
    <row r="290" spans="12:13" x14ac:dyDescent="0.25">
      <c r="L290" s="209">
        <f>'Girls Input'!BF261</f>
        <v>0</v>
      </c>
      <c r="M290" s="209"/>
    </row>
    <row r="291" spans="12:13" x14ac:dyDescent="0.25">
      <c r="L291" s="209">
        <f>'Girls Input'!BF262</f>
        <v>0</v>
      </c>
      <c r="M291" s="209"/>
    </row>
    <row r="292" spans="12:13" x14ac:dyDescent="0.25">
      <c r="L292" s="209">
        <f>'Girls Input'!BF263</f>
        <v>0</v>
      </c>
      <c r="M292" s="209"/>
    </row>
    <row r="293" spans="12:13" x14ac:dyDescent="0.25">
      <c r="L293" s="209">
        <f>'Girls Input'!BF264</f>
        <v>0</v>
      </c>
      <c r="M293" s="209"/>
    </row>
    <row r="294" spans="12:13" x14ac:dyDescent="0.25">
      <c r="L294" s="209">
        <f>'Girls Input'!BF265</f>
        <v>0</v>
      </c>
      <c r="M294" s="209"/>
    </row>
    <row r="295" spans="12:13" x14ac:dyDescent="0.25">
      <c r="L295" s="209">
        <f>'Girls Input'!BF266</f>
        <v>0</v>
      </c>
      <c r="M295" s="209"/>
    </row>
    <row r="296" spans="12:13" x14ac:dyDescent="0.25">
      <c r="L296" s="209">
        <f>'Girls Input'!BF267</f>
        <v>0</v>
      </c>
      <c r="M296" s="209"/>
    </row>
    <row r="297" spans="12:13" x14ac:dyDescent="0.25">
      <c r="L297" s="209">
        <f>'Girls Input'!BF268</f>
        <v>0</v>
      </c>
      <c r="M297" s="209"/>
    </row>
    <row r="298" spans="12:13" x14ac:dyDescent="0.25">
      <c r="L298" s="209">
        <f>'Girls Input'!BF269</f>
        <v>0</v>
      </c>
      <c r="M298" s="209"/>
    </row>
    <row r="299" spans="12:13" x14ac:dyDescent="0.25">
      <c r="L299" s="209">
        <f>'Girls Input'!BF270</f>
        <v>0</v>
      </c>
      <c r="M299" s="209"/>
    </row>
    <row r="300" spans="12:13" x14ac:dyDescent="0.25">
      <c r="L300" s="209">
        <f>'Girls Input'!BF271</f>
        <v>0</v>
      </c>
      <c r="M300" s="209"/>
    </row>
    <row r="301" spans="12:13" x14ac:dyDescent="0.25">
      <c r="L301" s="209">
        <f>'Girls Input'!BF272</f>
        <v>0</v>
      </c>
      <c r="M301" s="209"/>
    </row>
    <row r="302" spans="12:13" x14ac:dyDescent="0.25">
      <c r="L302" s="209">
        <f>'Girls Input'!BF273</f>
        <v>0</v>
      </c>
      <c r="M302" s="209"/>
    </row>
    <row r="303" spans="12:13" x14ac:dyDescent="0.25">
      <c r="L303" s="209">
        <f>'Girls Input'!BF274</f>
        <v>0</v>
      </c>
      <c r="M303" s="209"/>
    </row>
    <row r="304" spans="12:13" x14ac:dyDescent="0.25">
      <c r="L304" s="209">
        <f>'Girls Input'!BF275</f>
        <v>0</v>
      </c>
      <c r="M304" s="209"/>
    </row>
    <row r="305" spans="12:13" x14ac:dyDescent="0.25">
      <c r="L305" s="209">
        <f>'Girls Input'!BF276</f>
        <v>0</v>
      </c>
      <c r="M305" s="209"/>
    </row>
    <row r="306" spans="12:13" x14ac:dyDescent="0.25">
      <c r="L306" s="209">
        <f>'Girls Input'!BF277</f>
        <v>0</v>
      </c>
      <c r="M306" s="209"/>
    </row>
    <row r="307" spans="12:13" x14ac:dyDescent="0.25">
      <c r="L307" s="209">
        <f>'Girls Input'!BF278</f>
        <v>0</v>
      </c>
      <c r="M307" s="209"/>
    </row>
    <row r="308" spans="12:13" x14ac:dyDescent="0.25">
      <c r="L308" s="209">
        <f>'Girls Input'!BF279</f>
        <v>0</v>
      </c>
      <c r="M308" s="209"/>
    </row>
    <row r="309" spans="12:13" x14ac:dyDescent="0.25">
      <c r="L309" s="209">
        <f>'Girls Input'!BF280</f>
        <v>0</v>
      </c>
      <c r="M309" s="209"/>
    </row>
    <row r="310" spans="12:13" x14ac:dyDescent="0.25">
      <c r="L310" s="209">
        <f>'Girls Input'!BF281</f>
        <v>0</v>
      </c>
      <c r="M310" s="209"/>
    </row>
    <row r="311" spans="12:13" x14ac:dyDescent="0.25">
      <c r="L311" s="209">
        <f>'Girls Input'!BF282</f>
        <v>0</v>
      </c>
      <c r="M311" s="209"/>
    </row>
    <row r="312" spans="12:13" x14ac:dyDescent="0.25">
      <c r="L312" s="209">
        <f>'Girls Input'!BF283</f>
        <v>0</v>
      </c>
      <c r="M312" s="209"/>
    </row>
    <row r="313" spans="12:13" x14ac:dyDescent="0.25">
      <c r="L313" s="209">
        <f>'Girls Input'!BF284</f>
        <v>0</v>
      </c>
      <c r="M313" s="209"/>
    </row>
    <row r="314" spans="12:13" x14ac:dyDescent="0.25">
      <c r="L314" s="209">
        <f>'Girls Input'!BF285</f>
        <v>0</v>
      </c>
      <c r="M314" s="209"/>
    </row>
    <row r="315" spans="12:13" x14ac:dyDescent="0.25">
      <c r="L315" s="209">
        <f>'Girls Input'!BF286</f>
        <v>0</v>
      </c>
      <c r="M315" s="209"/>
    </row>
    <row r="316" spans="12:13" x14ac:dyDescent="0.25">
      <c r="L316" s="209">
        <f>'Girls Input'!BF287</f>
        <v>0</v>
      </c>
      <c r="M316" s="209"/>
    </row>
    <row r="317" spans="12:13" x14ac:dyDescent="0.25">
      <c r="L317" s="209">
        <f>'Girls Input'!BF288</f>
        <v>0</v>
      </c>
      <c r="M317" s="209"/>
    </row>
    <row r="318" spans="12:13" x14ac:dyDescent="0.25">
      <c r="L318" s="209">
        <f>'Girls Input'!BF289</f>
        <v>0</v>
      </c>
      <c r="M318" s="209"/>
    </row>
    <row r="319" spans="12:13" x14ac:dyDescent="0.25">
      <c r="L319" s="209">
        <f>'Girls Input'!BF290</f>
        <v>0</v>
      </c>
      <c r="M319" s="209"/>
    </row>
    <row r="320" spans="12:13" x14ac:dyDescent="0.25">
      <c r="L320" s="209">
        <f>'Girls Input'!BF291</f>
        <v>0</v>
      </c>
      <c r="M320" s="209"/>
    </row>
    <row r="321" spans="12:13" x14ac:dyDescent="0.25">
      <c r="L321" s="209">
        <f>'Girls Input'!BF292</f>
        <v>0</v>
      </c>
      <c r="M321" s="209"/>
    </row>
    <row r="322" spans="12:13" x14ac:dyDescent="0.25">
      <c r="L322" s="209">
        <f>'Girls Input'!BF293</f>
        <v>0</v>
      </c>
      <c r="M322" s="209"/>
    </row>
    <row r="323" spans="12:13" x14ac:dyDescent="0.25">
      <c r="L323" s="209">
        <f>'Girls Input'!BF294</f>
        <v>0</v>
      </c>
      <c r="M323" s="209"/>
    </row>
    <row r="324" spans="12:13" x14ac:dyDescent="0.25">
      <c r="L324" s="209">
        <f>'Girls Input'!BF295</f>
        <v>0</v>
      </c>
      <c r="M324" s="209"/>
    </row>
    <row r="325" spans="12:13" x14ac:dyDescent="0.25">
      <c r="L325" s="209">
        <f>'Girls Input'!BF296</f>
        <v>0</v>
      </c>
      <c r="M325" s="209"/>
    </row>
    <row r="326" spans="12:13" x14ac:dyDescent="0.25">
      <c r="L326" s="209">
        <f>'Girls Input'!BF297</f>
        <v>0</v>
      </c>
      <c r="M326" s="209"/>
    </row>
    <row r="327" spans="12:13" x14ac:dyDescent="0.25">
      <c r="L327" s="209">
        <f>'Girls Input'!BF298</f>
        <v>0</v>
      </c>
      <c r="M327" s="209"/>
    </row>
    <row r="328" spans="12:13" x14ac:dyDescent="0.25">
      <c r="L328" s="209">
        <f>'Girls Input'!BF299</f>
        <v>0</v>
      </c>
      <c r="M328" s="209"/>
    </row>
    <row r="329" spans="12:13" x14ac:dyDescent="0.25">
      <c r="L329" s="209">
        <f>'Girls Input'!BF300</f>
        <v>0</v>
      </c>
      <c r="M329" s="209"/>
    </row>
    <row r="330" spans="12:13" x14ac:dyDescent="0.25">
      <c r="L330" s="209">
        <f>'Girls Input'!BF301</f>
        <v>0</v>
      </c>
      <c r="M330" s="209"/>
    </row>
    <row r="331" spans="12:13" x14ac:dyDescent="0.25">
      <c r="L331" s="209">
        <f>'Girls Input'!BF302</f>
        <v>0</v>
      </c>
      <c r="M331" s="209"/>
    </row>
    <row r="332" spans="12:13" x14ac:dyDescent="0.25">
      <c r="L332" s="209">
        <f>'Girls Input'!BF303</f>
        <v>0</v>
      </c>
      <c r="M332" s="209"/>
    </row>
    <row r="333" spans="12:13" x14ac:dyDescent="0.25">
      <c r="L333" s="209">
        <f>'Girls Input'!BF304</f>
        <v>0</v>
      </c>
      <c r="M333" s="209"/>
    </row>
    <row r="334" spans="12:13" x14ac:dyDescent="0.25">
      <c r="L334" s="209">
        <f>'Girls Input'!BF305</f>
        <v>0</v>
      </c>
      <c r="M334" s="209"/>
    </row>
    <row r="335" spans="12:13" x14ac:dyDescent="0.25">
      <c r="L335" s="209">
        <f>'Girls Input'!BF306</f>
        <v>0</v>
      </c>
      <c r="M335" s="209"/>
    </row>
    <row r="336" spans="12:13" x14ac:dyDescent="0.25">
      <c r="L336" s="209">
        <f>'Girls Input'!BF307</f>
        <v>0</v>
      </c>
      <c r="M336" s="209"/>
    </row>
    <row r="337" spans="12:13" x14ac:dyDescent="0.25">
      <c r="L337" s="209">
        <f>'Girls Input'!BF308</f>
        <v>0</v>
      </c>
      <c r="M337" s="209"/>
    </row>
    <row r="338" spans="12:13" x14ac:dyDescent="0.25">
      <c r="L338" s="209">
        <f>'Girls Input'!BF309</f>
        <v>0</v>
      </c>
      <c r="M338" s="209"/>
    </row>
    <row r="339" spans="12:13" x14ac:dyDescent="0.25">
      <c r="L339" s="209">
        <f>'Girls Input'!BF310</f>
        <v>0</v>
      </c>
      <c r="M339" s="209"/>
    </row>
    <row r="340" spans="12:13" x14ac:dyDescent="0.25">
      <c r="L340" s="209">
        <f>'Girls Input'!BF311</f>
        <v>0</v>
      </c>
      <c r="M340" s="209"/>
    </row>
    <row r="341" spans="12:13" x14ac:dyDescent="0.25">
      <c r="L341" s="209">
        <f>'Girls Input'!BF312</f>
        <v>0</v>
      </c>
      <c r="M341" s="209"/>
    </row>
    <row r="342" spans="12:13" x14ac:dyDescent="0.25">
      <c r="L342" s="209">
        <f>'Girls Input'!BF313</f>
        <v>0</v>
      </c>
      <c r="M342" s="209"/>
    </row>
    <row r="343" spans="12:13" x14ac:dyDescent="0.25">
      <c r="L343" s="209">
        <f>'Girls Input'!BF314</f>
        <v>0</v>
      </c>
      <c r="M343" s="209"/>
    </row>
    <row r="344" spans="12:13" x14ac:dyDescent="0.25">
      <c r="L344" s="209">
        <f>'Girls Input'!BF315</f>
        <v>0</v>
      </c>
      <c r="M344" s="209"/>
    </row>
    <row r="345" spans="12:13" x14ac:dyDescent="0.25">
      <c r="L345" s="209">
        <f>'Girls Input'!BF316</f>
        <v>0</v>
      </c>
      <c r="M345" s="209"/>
    </row>
    <row r="346" spans="12:13" x14ac:dyDescent="0.25">
      <c r="L346" s="209">
        <f>'Girls Input'!BF317</f>
        <v>0</v>
      </c>
      <c r="M346" s="209"/>
    </row>
    <row r="347" spans="12:13" x14ac:dyDescent="0.25">
      <c r="L347" s="209">
        <f>'Girls Input'!BF318</f>
        <v>0</v>
      </c>
      <c r="M347" s="209"/>
    </row>
    <row r="348" spans="12:13" x14ac:dyDescent="0.25">
      <c r="L348" s="209">
        <f>'Girls Input'!BF319</f>
        <v>0</v>
      </c>
      <c r="M348" s="209"/>
    </row>
    <row r="349" spans="12:13" x14ac:dyDescent="0.25">
      <c r="L349" s="209">
        <f>'Girls Input'!BF320</f>
        <v>0</v>
      </c>
      <c r="M349" s="209"/>
    </row>
    <row r="350" spans="12:13" x14ac:dyDescent="0.25">
      <c r="L350" s="209">
        <f>'Girls Input'!BF321</f>
        <v>0</v>
      </c>
      <c r="M350" s="209"/>
    </row>
    <row r="351" spans="12:13" x14ac:dyDescent="0.25">
      <c r="L351" s="209">
        <f>'Girls Input'!BF322</f>
        <v>0</v>
      </c>
      <c r="M351" s="209"/>
    </row>
    <row r="352" spans="12:13" x14ac:dyDescent="0.25">
      <c r="L352" s="209">
        <f>'Girls Input'!BF323</f>
        <v>0</v>
      </c>
      <c r="M352" s="209"/>
    </row>
    <row r="353" spans="12:13" x14ac:dyDescent="0.25">
      <c r="L353" s="209">
        <f>'Girls Input'!BF324</f>
        <v>0</v>
      </c>
      <c r="M353" s="209"/>
    </row>
    <row r="354" spans="12:13" x14ac:dyDescent="0.25">
      <c r="L354" s="209">
        <f>'Girls Input'!BF325</f>
        <v>0</v>
      </c>
      <c r="M354" s="209"/>
    </row>
    <row r="355" spans="12:13" x14ac:dyDescent="0.25">
      <c r="L355" s="209">
        <f>'Girls Input'!BF326</f>
        <v>0</v>
      </c>
      <c r="M355" s="209"/>
    </row>
    <row r="356" spans="12:13" x14ac:dyDescent="0.25">
      <c r="L356" s="209">
        <f>'Girls Input'!BF327</f>
        <v>0</v>
      </c>
      <c r="M356" s="209"/>
    </row>
    <row r="357" spans="12:13" x14ac:dyDescent="0.25">
      <c r="L357" s="209">
        <f>'Girls Input'!BF328</f>
        <v>0</v>
      </c>
      <c r="M357" s="209"/>
    </row>
    <row r="358" spans="12:13" x14ac:dyDescent="0.25">
      <c r="L358" s="209">
        <f>'Girls Input'!BF329</f>
        <v>0</v>
      </c>
      <c r="M358" s="209"/>
    </row>
    <row r="359" spans="12:13" x14ac:dyDescent="0.25">
      <c r="L359" s="209">
        <f>'Girls Input'!BF330</f>
        <v>0</v>
      </c>
      <c r="M359" s="209"/>
    </row>
    <row r="360" spans="12:13" x14ac:dyDescent="0.25">
      <c r="L360" s="209">
        <f>'Girls Input'!BF331</f>
        <v>0</v>
      </c>
      <c r="M360" s="209"/>
    </row>
    <row r="361" spans="12:13" x14ac:dyDescent="0.25">
      <c r="L361" s="209">
        <f>'Girls Input'!BF332</f>
        <v>0</v>
      </c>
      <c r="M361" s="209"/>
    </row>
    <row r="362" spans="12:13" x14ac:dyDescent="0.25">
      <c r="L362" s="209">
        <f>'Girls Input'!BF333</f>
        <v>0</v>
      </c>
      <c r="M362" s="209"/>
    </row>
    <row r="363" spans="12:13" x14ac:dyDescent="0.25">
      <c r="L363" s="209">
        <f>'Girls Input'!BF334</f>
        <v>0</v>
      </c>
      <c r="M363" s="209"/>
    </row>
    <row r="364" spans="12:13" x14ac:dyDescent="0.25">
      <c r="L364" s="209">
        <f>'Girls Input'!BF335</f>
        <v>0</v>
      </c>
      <c r="M364" s="209"/>
    </row>
    <row r="365" spans="12:13" x14ac:dyDescent="0.25">
      <c r="L365" s="209">
        <f>'Girls Input'!BF336</f>
        <v>0</v>
      </c>
      <c r="M365" s="209"/>
    </row>
    <row r="366" spans="12:13" x14ac:dyDescent="0.25">
      <c r="L366" s="209">
        <f>'Girls Input'!BF337</f>
        <v>0</v>
      </c>
      <c r="M366" s="209"/>
    </row>
    <row r="367" spans="12:13" x14ac:dyDescent="0.25">
      <c r="L367" s="209">
        <f>'Girls Input'!BF338</f>
        <v>0</v>
      </c>
      <c r="M367" s="209"/>
    </row>
    <row r="368" spans="12:13" x14ac:dyDescent="0.25">
      <c r="L368" s="209">
        <f>'Girls Input'!BF339</f>
        <v>0</v>
      </c>
      <c r="M368" s="209"/>
    </row>
    <row r="369" spans="12:13" x14ac:dyDescent="0.25">
      <c r="L369" s="209">
        <f>'Girls Input'!BF340</f>
        <v>0</v>
      </c>
      <c r="M369" s="209"/>
    </row>
    <row r="370" spans="12:13" x14ac:dyDescent="0.25">
      <c r="L370" s="209">
        <f>'Girls Input'!BF341</f>
        <v>0</v>
      </c>
      <c r="M370" s="209"/>
    </row>
    <row r="371" spans="12:13" x14ac:dyDescent="0.25">
      <c r="L371" s="209">
        <f>'Girls Input'!BF342</f>
        <v>0</v>
      </c>
      <c r="M371" s="209"/>
    </row>
    <row r="372" spans="12:13" x14ac:dyDescent="0.25">
      <c r="L372" s="209">
        <f>'Girls Input'!BF343</f>
        <v>0</v>
      </c>
      <c r="M372" s="209"/>
    </row>
    <row r="373" spans="12:13" x14ac:dyDescent="0.25">
      <c r="L373" s="209">
        <f>'Girls Input'!BF344</f>
        <v>0</v>
      </c>
      <c r="M373" s="209"/>
    </row>
    <row r="374" spans="12:13" x14ac:dyDescent="0.25">
      <c r="L374" s="209">
        <f>'Girls Input'!BF345</f>
        <v>0</v>
      </c>
      <c r="M374" s="209"/>
    </row>
    <row r="375" spans="12:13" x14ac:dyDescent="0.25">
      <c r="L375" s="209">
        <f>'Girls Input'!BF346</f>
        <v>0</v>
      </c>
      <c r="M375" s="209"/>
    </row>
    <row r="376" spans="12:13" x14ac:dyDescent="0.25">
      <c r="L376" s="209">
        <f>'Girls Input'!BF347</f>
        <v>0</v>
      </c>
      <c r="M376" s="209"/>
    </row>
    <row r="377" spans="12:13" x14ac:dyDescent="0.25">
      <c r="L377" s="209">
        <f>'Girls Input'!BF348</f>
        <v>0</v>
      </c>
      <c r="M377" s="209"/>
    </row>
    <row r="378" spans="12:13" x14ac:dyDescent="0.25">
      <c r="L378" s="209">
        <f>'Girls Input'!BF349</f>
        <v>0</v>
      </c>
      <c r="M378" s="209"/>
    </row>
    <row r="379" spans="12:13" x14ac:dyDescent="0.25">
      <c r="L379" s="209">
        <f>'Girls Input'!BF350</f>
        <v>0</v>
      </c>
      <c r="M379" s="209"/>
    </row>
    <row r="380" spans="12:13" x14ac:dyDescent="0.25">
      <c r="L380" s="209">
        <f>'Girls Input'!BF351</f>
        <v>0</v>
      </c>
      <c r="M380" s="209"/>
    </row>
    <row r="381" spans="12:13" x14ac:dyDescent="0.25">
      <c r="L381" s="209">
        <f>'Girls Input'!BF352</f>
        <v>0</v>
      </c>
      <c r="M381" s="209"/>
    </row>
    <row r="382" spans="12:13" x14ac:dyDescent="0.25">
      <c r="L382" s="209">
        <f>'Girls Input'!BF353</f>
        <v>0</v>
      </c>
      <c r="M382" s="209"/>
    </row>
    <row r="383" spans="12:13" x14ac:dyDescent="0.25">
      <c r="L383" s="209">
        <f>'Girls Input'!BF354</f>
        <v>0</v>
      </c>
      <c r="M383" s="209"/>
    </row>
    <row r="384" spans="12:13" x14ac:dyDescent="0.25">
      <c r="L384" s="209">
        <f>'Girls Input'!BF355</f>
        <v>0</v>
      </c>
      <c r="M384" s="209"/>
    </row>
    <row r="385" spans="12:13" x14ac:dyDescent="0.25">
      <c r="L385" s="209">
        <f>'Girls Input'!BF356</f>
        <v>0</v>
      </c>
      <c r="M385" s="209"/>
    </row>
    <row r="386" spans="12:13" x14ac:dyDescent="0.25">
      <c r="L386" s="209">
        <f>'Girls Input'!BF357</f>
        <v>0</v>
      </c>
      <c r="M386" s="209"/>
    </row>
    <row r="387" spans="12:13" x14ac:dyDescent="0.25">
      <c r="L387" s="209">
        <f>'Girls Input'!BF358</f>
        <v>0</v>
      </c>
      <c r="M387" s="209"/>
    </row>
    <row r="388" spans="12:13" x14ac:dyDescent="0.25">
      <c r="L388" s="209">
        <f>'Girls Input'!BF359</f>
        <v>0</v>
      </c>
      <c r="M388" s="209"/>
    </row>
    <row r="389" spans="12:13" x14ac:dyDescent="0.25">
      <c r="L389" s="209">
        <f>'Girls Input'!BF360</f>
        <v>0</v>
      </c>
      <c r="M389" s="209"/>
    </row>
    <row r="390" spans="12:13" x14ac:dyDescent="0.25">
      <c r="L390" s="209">
        <f>'Girls Input'!BF361</f>
        <v>0</v>
      </c>
      <c r="M390" s="209"/>
    </row>
    <row r="391" spans="12:13" x14ac:dyDescent="0.25">
      <c r="L391" s="209">
        <f>'Girls Input'!BF362</f>
        <v>0</v>
      </c>
      <c r="M391" s="209"/>
    </row>
    <row r="392" spans="12:13" x14ac:dyDescent="0.25">
      <c r="L392" s="209">
        <f>'Girls Input'!BF363</f>
        <v>0</v>
      </c>
      <c r="M392" s="209"/>
    </row>
    <row r="393" spans="12:13" x14ac:dyDescent="0.25">
      <c r="L393" s="209">
        <f>'Girls Input'!BF364</f>
        <v>0</v>
      </c>
      <c r="M393" s="209"/>
    </row>
    <row r="394" spans="12:13" x14ac:dyDescent="0.25">
      <c r="L394" s="209">
        <f>'Girls Input'!BF365</f>
        <v>0</v>
      </c>
      <c r="M394" s="209"/>
    </row>
    <row r="395" spans="12:13" x14ac:dyDescent="0.25">
      <c r="L395" s="209">
        <f>'Girls Input'!BF366</f>
        <v>0</v>
      </c>
      <c r="M395" s="209"/>
    </row>
    <row r="396" spans="12:13" x14ac:dyDescent="0.25">
      <c r="L396" s="209">
        <f>'Girls Input'!BF367</f>
        <v>0</v>
      </c>
      <c r="M396" s="209"/>
    </row>
    <row r="397" spans="12:13" x14ac:dyDescent="0.25">
      <c r="L397" s="209">
        <f>'Girls Input'!BF368</f>
        <v>0</v>
      </c>
      <c r="M397" s="209"/>
    </row>
    <row r="398" spans="12:13" x14ac:dyDescent="0.25">
      <c r="L398" s="209">
        <f>'Girls Input'!BF369</f>
        <v>0</v>
      </c>
      <c r="M398" s="209"/>
    </row>
    <row r="399" spans="12:13" x14ac:dyDescent="0.25">
      <c r="L399" s="209">
        <f>'Girls Input'!BF370</f>
        <v>0</v>
      </c>
      <c r="M399" s="209"/>
    </row>
    <row r="400" spans="12:13" x14ac:dyDescent="0.25">
      <c r="L400" s="209">
        <f>'Girls Input'!BF371</f>
        <v>0</v>
      </c>
      <c r="M400" s="209"/>
    </row>
    <row r="401" spans="12:13" x14ac:dyDescent="0.25">
      <c r="L401" s="209">
        <f>'Girls Input'!BF372</f>
        <v>0</v>
      </c>
      <c r="M401" s="209"/>
    </row>
    <row r="402" spans="12:13" x14ac:dyDescent="0.25">
      <c r="L402" s="209">
        <f>'Girls Input'!BF373</f>
        <v>0</v>
      </c>
      <c r="M402" s="209"/>
    </row>
    <row r="403" spans="12:13" x14ac:dyDescent="0.25">
      <c r="L403" s="209">
        <f>'Girls Input'!BF374</f>
        <v>0</v>
      </c>
      <c r="M403" s="209"/>
    </row>
    <row r="404" spans="12:13" x14ac:dyDescent="0.25">
      <c r="L404" s="209">
        <f>'Girls Input'!BF375</f>
        <v>0</v>
      </c>
      <c r="M404" s="209"/>
    </row>
    <row r="405" spans="12:13" x14ac:dyDescent="0.25">
      <c r="L405" s="209">
        <f>'Girls Input'!BF376</f>
        <v>0</v>
      </c>
      <c r="M405" s="209"/>
    </row>
    <row r="406" spans="12:13" x14ac:dyDescent="0.25">
      <c r="L406" s="209">
        <f>'Girls Input'!BF377</f>
        <v>0</v>
      </c>
      <c r="M406" s="209"/>
    </row>
    <row r="407" spans="12:13" x14ac:dyDescent="0.25">
      <c r="L407" s="209">
        <f>'Girls Input'!BF378</f>
        <v>0</v>
      </c>
      <c r="M407" s="209"/>
    </row>
    <row r="408" spans="12:13" x14ac:dyDescent="0.25">
      <c r="L408" s="209">
        <f>'Girls Input'!BF379</f>
        <v>0</v>
      </c>
      <c r="M408" s="209"/>
    </row>
    <row r="409" spans="12:13" x14ac:dyDescent="0.25">
      <c r="L409" s="209">
        <f>'Girls Input'!BF380</f>
        <v>0</v>
      </c>
      <c r="M409" s="209"/>
    </row>
    <row r="410" spans="12:13" x14ac:dyDescent="0.25">
      <c r="L410" s="209">
        <f>'Girls Input'!BF381</f>
        <v>0</v>
      </c>
      <c r="M410" s="209"/>
    </row>
    <row r="411" spans="12:13" x14ac:dyDescent="0.25">
      <c r="L411" s="209">
        <f>'Girls Input'!BF382</f>
        <v>0</v>
      </c>
      <c r="M411" s="209"/>
    </row>
    <row r="412" spans="12:13" x14ac:dyDescent="0.25">
      <c r="L412" s="209">
        <f>'Girls Input'!BF383</f>
        <v>0</v>
      </c>
      <c r="M412" s="209"/>
    </row>
    <row r="413" spans="12:13" x14ac:dyDescent="0.25">
      <c r="L413" s="209">
        <f>'Girls Input'!BF384</f>
        <v>0</v>
      </c>
      <c r="M413" s="209"/>
    </row>
    <row r="414" spans="12:13" x14ac:dyDescent="0.25">
      <c r="L414" s="209">
        <f>'Girls Input'!BF385</f>
        <v>0</v>
      </c>
      <c r="M414" s="209"/>
    </row>
    <row r="415" spans="12:13" x14ac:dyDescent="0.25">
      <c r="L415" s="209">
        <f>'Girls Input'!BF386</f>
        <v>0</v>
      </c>
      <c r="M415" s="209"/>
    </row>
    <row r="416" spans="12:13" x14ac:dyDescent="0.25">
      <c r="L416" s="209">
        <f>'Girls Input'!BF387</f>
        <v>0</v>
      </c>
      <c r="M416" s="209"/>
    </row>
    <row r="417" spans="12:13" x14ac:dyDescent="0.25">
      <c r="L417" s="209">
        <f>'Girls Input'!BF388</f>
        <v>0</v>
      </c>
      <c r="M417" s="209"/>
    </row>
    <row r="418" spans="12:13" x14ac:dyDescent="0.25">
      <c r="L418" s="209">
        <f>'Girls Input'!BF389</f>
        <v>0</v>
      </c>
      <c r="M418" s="209"/>
    </row>
    <row r="419" spans="12:13" x14ac:dyDescent="0.25">
      <c r="L419" s="209">
        <f>'Girls Input'!BF390</f>
        <v>0</v>
      </c>
      <c r="M419" s="209"/>
    </row>
    <row r="420" spans="12:13" x14ac:dyDescent="0.25">
      <c r="L420" s="209">
        <f>'Girls Input'!BF391</f>
        <v>0</v>
      </c>
      <c r="M420" s="209"/>
    </row>
    <row r="421" spans="12:13" x14ac:dyDescent="0.25">
      <c r="L421" s="209">
        <f>'Girls Input'!BF392</f>
        <v>0</v>
      </c>
      <c r="M421" s="209"/>
    </row>
    <row r="422" spans="12:13" x14ac:dyDescent="0.25">
      <c r="L422" s="209">
        <f>'Girls Input'!BF393</f>
        <v>0</v>
      </c>
      <c r="M422" s="209"/>
    </row>
    <row r="423" spans="12:13" x14ac:dyDescent="0.25">
      <c r="L423" s="209">
        <f>'Girls Input'!BF394</f>
        <v>0</v>
      </c>
      <c r="M423" s="209"/>
    </row>
    <row r="424" spans="12:13" x14ac:dyDescent="0.25">
      <c r="L424" s="209">
        <f>'Girls Input'!BF395</f>
        <v>0</v>
      </c>
      <c r="M424" s="209"/>
    </row>
    <row r="425" spans="12:13" x14ac:dyDescent="0.25">
      <c r="L425" s="209">
        <f>'Girls Input'!BF396</f>
        <v>0</v>
      </c>
      <c r="M425" s="209"/>
    </row>
    <row r="426" spans="12:13" x14ac:dyDescent="0.25">
      <c r="L426" s="209">
        <f>'Girls Input'!BF397</f>
        <v>0</v>
      </c>
      <c r="M426" s="209"/>
    </row>
    <row r="427" spans="12:13" x14ac:dyDescent="0.25">
      <c r="L427" s="209">
        <f>'Girls Input'!BF398</f>
        <v>0</v>
      </c>
      <c r="M427" s="209"/>
    </row>
    <row r="428" spans="12:13" x14ac:dyDescent="0.25">
      <c r="L428" s="209">
        <f>'Girls Input'!BF399</f>
        <v>0</v>
      </c>
      <c r="M428" s="209"/>
    </row>
    <row r="429" spans="12:13" x14ac:dyDescent="0.25">
      <c r="L429" s="209">
        <f>'Girls Input'!BF400</f>
        <v>0</v>
      </c>
      <c r="M429" s="209"/>
    </row>
    <row r="430" spans="12:13" x14ac:dyDescent="0.25">
      <c r="L430" s="209">
        <f>'Girls Input'!BF401</f>
        <v>0</v>
      </c>
      <c r="M430" s="209"/>
    </row>
    <row r="431" spans="12:13" x14ac:dyDescent="0.25">
      <c r="L431" s="209">
        <f>'Girls Input'!BF402</f>
        <v>0</v>
      </c>
      <c r="M431" s="209"/>
    </row>
    <row r="432" spans="12:13" x14ac:dyDescent="0.25">
      <c r="L432" s="209">
        <f>'Girls Input'!BF403</f>
        <v>0</v>
      </c>
      <c r="M432" s="209"/>
    </row>
    <row r="433" spans="12:13" x14ac:dyDescent="0.25">
      <c r="L433" s="209">
        <f>'Girls Input'!BF404</f>
        <v>0</v>
      </c>
      <c r="M433" s="209"/>
    </row>
    <row r="434" spans="12:13" x14ac:dyDescent="0.25">
      <c r="L434" s="209">
        <f>'Girls Input'!BF405</f>
        <v>0</v>
      </c>
      <c r="M434" s="209"/>
    </row>
    <row r="435" spans="12:13" x14ac:dyDescent="0.25">
      <c r="L435" s="209">
        <f>'Girls Input'!BF406</f>
        <v>0</v>
      </c>
      <c r="M435" s="209"/>
    </row>
    <row r="436" spans="12:13" x14ac:dyDescent="0.25">
      <c r="L436" s="209">
        <f>'Girls Input'!BF407</f>
        <v>0</v>
      </c>
      <c r="M436" s="209"/>
    </row>
    <row r="437" spans="12:13" x14ac:dyDescent="0.25">
      <c r="L437" s="209">
        <f>'Girls Input'!BF408</f>
        <v>0</v>
      </c>
      <c r="M437" s="209"/>
    </row>
    <row r="438" spans="12:13" x14ac:dyDescent="0.25">
      <c r="L438" s="209">
        <f>'Girls Input'!BF409</f>
        <v>0</v>
      </c>
      <c r="M438" s="209"/>
    </row>
    <row r="439" spans="12:13" x14ac:dyDescent="0.25">
      <c r="L439" s="209">
        <f>'Girls Input'!BF410</f>
        <v>0</v>
      </c>
      <c r="M439" s="209"/>
    </row>
    <row r="440" spans="12:13" x14ac:dyDescent="0.25">
      <c r="L440" s="209">
        <f>'Girls Input'!BF411</f>
        <v>0</v>
      </c>
      <c r="M440" s="209"/>
    </row>
    <row r="441" spans="12:13" x14ac:dyDescent="0.25">
      <c r="L441" s="209">
        <f>'Girls Input'!BF412</f>
        <v>0</v>
      </c>
      <c r="M441" s="209"/>
    </row>
    <row r="442" spans="12:13" x14ac:dyDescent="0.25">
      <c r="L442" s="209">
        <f>'Girls Input'!BF413</f>
        <v>0</v>
      </c>
      <c r="M442" s="209"/>
    </row>
    <row r="443" spans="12:13" x14ac:dyDescent="0.25">
      <c r="L443" s="209">
        <f>'Girls Input'!BF414</f>
        <v>0</v>
      </c>
      <c r="M443" s="209"/>
    </row>
    <row r="444" spans="12:13" x14ac:dyDescent="0.25">
      <c r="L444" s="209">
        <f>'Girls Input'!BF415</f>
        <v>0</v>
      </c>
      <c r="M444" s="209"/>
    </row>
    <row r="445" spans="12:13" x14ac:dyDescent="0.25">
      <c r="L445" s="209">
        <f>'Girls Input'!BF416</f>
        <v>0</v>
      </c>
      <c r="M445" s="209"/>
    </row>
    <row r="446" spans="12:13" x14ac:dyDescent="0.25">
      <c r="L446" s="209">
        <f>'Girls Input'!BF417</f>
        <v>0</v>
      </c>
      <c r="M446" s="209"/>
    </row>
    <row r="447" spans="12:13" x14ac:dyDescent="0.25">
      <c r="L447" s="209">
        <f>'Girls Input'!BF418</f>
        <v>0</v>
      </c>
      <c r="M447" s="209"/>
    </row>
    <row r="448" spans="12:13" x14ac:dyDescent="0.25">
      <c r="L448" s="209">
        <f>'Girls Input'!BF419</f>
        <v>0</v>
      </c>
      <c r="M448" s="209"/>
    </row>
    <row r="449" spans="12:13" x14ac:dyDescent="0.25">
      <c r="L449" s="209">
        <f>'Girls Input'!BF420</f>
        <v>0</v>
      </c>
      <c r="M449" s="209"/>
    </row>
    <row r="450" spans="12:13" x14ac:dyDescent="0.25">
      <c r="L450" s="209">
        <f>'Girls Input'!BF421</f>
        <v>0</v>
      </c>
      <c r="M450" s="209"/>
    </row>
    <row r="451" spans="12:13" x14ac:dyDescent="0.25">
      <c r="L451" s="209">
        <f>'Girls Input'!BF422</f>
        <v>0</v>
      </c>
      <c r="M451" s="209"/>
    </row>
    <row r="452" spans="12:13" x14ac:dyDescent="0.25">
      <c r="L452" s="209">
        <f>'Girls Input'!BF423</f>
        <v>0</v>
      </c>
      <c r="M452" s="209"/>
    </row>
    <row r="453" spans="12:13" x14ac:dyDescent="0.25">
      <c r="L453" s="209">
        <f>'Girls Input'!BF424</f>
        <v>0</v>
      </c>
      <c r="M453" s="209"/>
    </row>
    <row r="454" spans="12:13" x14ac:dyDescent="0.25">
      <c r="L454" s="209">
        <f>'Girls Input'!BF425</f>
        <v>0</v>
      </c>
      <c r="M454" s="209"/>
    </row>
    <row r="455" spans="12:13" x14ac:dyDescent="0.25">
      <c r="L455" s="209">
        <f>'Girls Input'!BF426</f>
        <v>0</v>
      </c>
      <c r="M455" s="209"/>
    </row>
    <row r="456" spans="12:13" x14ac:dyDescent="0.25">
      <c r="L456" s="209">
        <f>'Girls Input'!BF427</f>
        <v>0</v>
      </c>
      <c r="M456" s="209"/>
    </row>
    <row r="457" spans="12:13" x14ac:dyDescent="0.25">
      <c r="L457" s="209">
        <f>'Girls Input'!BF428</f>
        <v>0</v>
      </c>
      <c r="M457" s="209"/>
    </row>
    <row r="458" spans="12:13" x14ac:dyDescent="0.25">
      <c r="L458" s="209">
        <f>'Girls Input'!BF429</f>
        <v>0</v>
      </c>
      <c r="M458" s="209"/>
    </row>
    <row r="459" spans="12:13" x14ac:dyDescent="0.25">
      <c r="L459" s="209">
        <f>'Girls Input'!BF430</f>
        <v>0</v>
      </c>
      <c r="M459" s="209"/>
    </row>
    <row r="460" spans="12:13" x14ac:dyDescent="0.25">
      <c r="L460" s="209">
        <f>'Girls Input'!BF431</f>
        <v>0</v>
      </c>
      <c r="M460" s="209"/>
    </row>
    <row r="461" spans="12:13" x14ac:dyDescent="0.25">
      <c r="L461" s="209">
        <f>'Girls Input'!BF432</f>
        <v>0</v>
      </c>
      <c r="M461" s="209"/>
    </row>
    <row r="462" spans="12:13" x14ac:dyDescent="0.25">
      <c r="L462" s="209">
        <f>'Girls Input'!BF433</f>
        <v>0</v>
      </c>
      <c r="M462" s="209"/>
    </row>
    <row r="463" spans="12:13" x14ac:dyDescent="0.25">
      <c r="L463" s="209">
        <f>'Girls Input'!BF434</f>
        <v>0</v>
      </c>
      <c r="M463" s="209"/>
    </row>
    <row r="464" spans="12:13" x14ac:dyDescent="0.25">
      <c r="L464" s="209">
        <f>'Girls Input'!BF435</f>
        <v>0</v>
      </c>
      <c r="M464" s="209"/>
    </row>
    <row r="465" spans="12:13" x14ac:dyDescent="0.25">
      <c r="L465" s="209">
        <f>'Girls Input'!BF436</f>
        <v>0</v>
      </c>
      <c r="M465" s="209"/>
    </row>
    <row r="466" spans="12:13" x14ac:dyDescent="0.25">
      <c r="L466" s="209">
        <f>'Girls Input'!BF437</f>
        <v>0</v>
      </c>
      <c r="M466" s="209"/>
    </row>
    <row r="467" spans="12:13" x14ac:dyDescent="0.25">
      <c r="L467" s="209">
        <f>'Girls Input'!BF438</f>
        <v>0</v>
      </c>
      <c r="M467" s="209"/>
    </row>
    <row r="468" spans="12:13" x14ac:dyDescent="0.25">
      <c r="L468" s="209">
        <f>'Girls Input'!BF439</f>
        <v>0</v>
      </c>
      <c r="M468" s="209"/>
    </row>
    <row r="469" spans="12:13" x14ac:dyDescent="0.25">
      <c r="L469" s="209">
        <f>'Girls Input'!BF440</f>
        <v>0</v>
      </c>
      <c r="M469" s="209"/>
    </row>
    <row r="470" spans="12:13" x14ac:dyDescent="0.25">
      <c r="L470" s="209">
        <f>'Girls Input'!BF441</f>
        <v>0</v>
      </c>
      <c r="M470" s="209"/>
    </row>
    <row r="471" spans="12:13" x14ac:dyDescent="0.25">
      <c r="L471" s="209">
        <f>'Girls Input'!BF442</f>
        <v>0</v>
      </c>
      <c r="M471" s="209"/>
    </row>
    <row r="472" spans="12:13" x14ac:dyDescent="0.25">
      <c r="L472" s="209">
        <f>'Girls Input'!BF443</f>
        <v>0</v>
      </c>
      <c r="M472" s="209"/>
    </row>
    <row r="473" spans="12:13" x14ac:dyDescent="0.25">
      <c r="L473" s="209">
        <f>'Girls Input'!BF444</f>
        <v>0</v>
      </c>
      <c r="M473" s="209"/>
    </row>
    <row r="474" spans="12:13" x14ac:dyDescent="0.25">
      <c r="L474" s="209">
        <f>'Girls Input'!BF445</f>
        <v>0</v>
      </c>
      <c r="M474" s="209"/>
    </row>
    <row r="475" spans="12:13" x14ac:dyDescent="0.25">
      <c r="L475" s="209">
        <f>'Girls Input'!BF446</f>
        <v>0</v>
      </c>
      <c r="M475" s="209"/>
    </row>
    <row r="476" spans="12:13" x14ac:dyDescent="0.25">
      <c r="L476" s="209">
        <f>'Girls Input'!BF447</f>
        <v>0</v>
      </c>
      <c r="M476" s="209"/>
    </row>
    <row r="477" spans="12:13" x14ac:dyDescent="0.25">
      <c r="L477" s="209">
        <f>'Girls Input'!BF448</f>
        <v>0</v>
      </c>
      <c r="M477" s="209"/>
    </row>
    <row r="478" spans="12:13" x14ac:dyDescent="0.25">
      <c r="L478" s="209">
        <f>'Girls Input'!BF449</f>
        <v>0</v>
      </c>
      <c r="M478" s="209"/>
    </row>
    <row r="479" spans="12:13" x14ac:dyDescent="0.25">
      <c r="L479" s="209">
        <f>'Girls Input'!BF450</f>
        <v>0</v>
      </c>
      <c r="M479" s="209"/>
    </row>
    <row r="480" spans="12:13" x14ac:dyDescent="0.25">
      <c r="L480" s="209">
        <f>'Girls Input'!BF451</f>
        <v>0</v>
      </c>
      <c r="M480" s="209"/>
    </row>
    <row r="481" spans="12:13" x14ac:dyDescent="0.25">
      <c r="L481" s="209">
        <f>'Girls Input'!BF452</f>
        <v>0</v>
      </c>
      <c r="M481" s="209"/>
    </row>
    <row r="482" spans="12:13" x14ac:dyDescent="0.25">
      <c r="L482" s="209">
        <f>'Girls Input'!BF453</f>
        <v>0</v>
      </c>
      <c r="M482" s="209"/>
    </row>
    <row r="483" spans="12:13" x14ac:dyDescent="0.25">
      <c r="L483" s="209">
        <f>'Girls Input'!BF454</f>
        <v>0</v>
      </c>
      <c r="M483" s="209"/>
    </row>
    <row r="484" spans="12:13" x14ac:dyDescent="0.25">
      <c r="L484" s="209">
        <f>'Girls Input'!BF455</f>
        <v>0</v>
      </c>
      <c r="M484" s="209"/>
    </row>
    <row r="485" spans="12:13" x14ac:dyDescent="0.25">
      <c r="L485" s="209">
        <f>'Girls Input'!BF456</f>
        <v>0</v>
      </c>
      <c r="M485" s="209"/>
    </row>
    <row r="486" spans="12:13" x14ac:dyDescent="0.25">
      <c r="L486" s="209">
        <f>'Girls Input'!BF457</f>
        <v>0</v>
      </c>
      <c r="M486" s="209"/>
    </row>
    <row r="487" spans="12:13" x14ac:dyDescent="0.25">
      <c r="L487" s="209">
        <f>'Girls Input'!BF458</f>
        <v>0</v>
      </c>
      <c r="M487" s="209"/>
    </row>
    <row r="488" spans="12:13" x14ac:dyDescent="0.25">
      <c r="L488" s="209">
        <f>'Girls Input'!BF459</f>
        <v>0</v>
      </c>
      <c r="M488" s="209"/>
    </row>
    <row r="489" spans="12:13" x14ac:dyDescent="0.25">
      <c r="L489" s="209">
        <f>'Girls Input'!BF460</f>
        <v>0</v>
      </c>
      <c r="M489" s="209"/>
    </row>
    <row r="490" spans="12:13" x14ac:dyDescent="0.25">
      <c r="L490" s="209">
        <f>'Girls Input'!BF461</f>
        <v>0</v>
      </c>
      <c r="M490" s="209"/>
    </row>
    <row r="491" spans="12:13" x14ac:dyDescent="0.25">
      <c r="L491" s="209">
        <f>'Girls Input'!BF462</f>
        <v>0</v>
      </c>
      <c r="M491" s="209"/>
    </row>
    <row r="492" spans="12:13" x14ac:dyDescent="0.25">
      <c r="L492" s="209">
        <f>'Girls Input'!BF463</f>
        <v>0</v>
      </c>
      <c r="M492" s="209"/>
    </row>
    <row r="493" spans="12:13" x14ac:dyDescent="0.25">
      <c r="L493" s="209">
        <f>'Girls Input'!BF464</f>
        <v>0</v>
      </c>
      <c r="M493" s="209"/>
    </row>
    <row r="494" spans="12:13" x14ac:dyDescent="0.25">
      <c r="L494" s="209">
        <f>'Girls Input'!BF465</f>
        <v>0</v>
      </c>
      <c r="M494" s="209"/>
    </row>
    <row r="495" spans="12:13" x14ac:dyDescent="0.25">
      <c r="L495" s="209">
        <f>'Girls Input'!BF466</f>
        <v>0</v>
      </c>
      <c r="M495" s="209"/>
    </row>
    <row r="496" spans="12:13" x14ac:dyDescent="0.25">
      <c r="L496" s="209">
        <f>'Girls Input'!BF467</f>
        <v>0</v>
      </c>
      <c r="M496" s="209"/>
    </row>
    <row r="497" spans="12:13" x14ac:dyDescent="0.25">
      <c r="L497" s="209">
        <f>'Girls Input'!BF468</f>
        <v>0</v>
      </c>
      <c r="M497" s="209"/>
    </row>
    <row r="498" spans="12:13" x14ac:dyDescent="0.25">
      <c r="L498" s="209">
        <f>'Girls Input'!BF469</f>
        <v>0</v>
      </c>
      <c r="M498" s="209"/>
    </row>
    <row r="499" spans="12:13" x14ac:dyDescent="0.25">
      <c r="L499" s="209">
        <f>'Girls Input'!BF470</f>
        <v>0</v>
      </c>
      <c r="M499" s="209"/>
    </row>
    <row r="500" spans="12:13" x14ac:dyDescent="0.25">
      <c r="L500" s="209">
        <f>'Girls Input'!BF471</f>
        <v>0</v>
      </c>
      <c r="M500" s="209"/>
    </row>
    <row r="501" spans="12:13" x14ac:dyDescent="0.25">
      <c r="L501" s="209">
        <f>'Girls Input'!BF472</f>
        <v>0</v>
      </c>
      <c r="M501" s="209"/>
    </row>
    <row r="502" spans="12:13" x14ac:dyDescent="0.25">
      <c r="L502" s="209">
        <f>'Girls Input'!BF473</f>
        <v>0</v>
      </c>
      <c r="M502" s="209"/>
    </row>
    <row r="503" spans="12:13" x14ac:dyDescent="0.25">
      <c r="L503" s="209">
        <f>'Girls Input'!BF474</f>
        <v>0</v>
      </c>
      <c r="M503" s="209"/>
    </row>
    <row r="504" spans="12:13" x14ac:dyDescent="0.25">
      <c r="L504" s="209">
        <f>'Girls Input'!BF475</f>
        <v>0</v>
      </c>
      <c r="M504" s="209"/>
    </row>
    <row r="505" spans="12:13" x14ac:dyDescent="0.25">
      <c r="L505" s="209">
        <f>'Girls Input'!BF476</f>
        <v>0</v>
      </c>
      <c r="M505" s="209"/>
    </row>
    <row r="506" spans="12:13" x14ac:dyDescent="0.25">
      <c r="L506" s="209">
        <f>'Girls Input'!BF477</f>
        <v>0</v>
      </c>
      <c r="M506" s="209"/>
    </row>
    <row r="507" spans="12:13" x14ac:dyDescent="0.25">
      <c r="L507" s="209">
        <f>'Girls Input'!BF478</f>
        <v>0</v>
      </c>
      <c r="M507" s="209"/>
    </row>
    <row r="508" spans="12:13" x14ac:dyDescent="0.25">
      <c r="L508" s="209">
        <f>'Girls Input'!BF479</f>
        <v>0</v>
      </c>
      <c r="M508" s="209"/>
    </row>
    <row r="509" spans="12:13" x14ac:dyDescent="0.25">
      <c r="L509" s="209">
        <f>'Girls Input'!BF480</f>
        <v>0</v>
      </c>
      <c r="M509" s="209"/>
    </row>
    <row r="510" spans="12:13" x14ac:dyDescent="0.25">
      <c r="L510" s="209">
        <f>'Girls Input'!BF481</f>
        <v>0</v>
      </c>
      <c r="M510" s="209"/>
    </row>
    <row r="511" spans="12:13" x14ac:dyDescent="0.25">
      <c r="L511" s="209">
        <f>'Girls Input'!BF482</f>
        <v>0</v>
      </c>
      <c r="M511" s="209"/>
    </row>
    <row r="512" spans="12:13" x14ac:dyDescent="0.25">
      <c r="L512" s="209">
        <f>'Girls Input'!BF483</f>
        <v>0</v>
      </c>
      <c r="M512" s="209"/>
    </row>
    <row r="513" spans="12:13" x14ac:dyDescent="0.25">
      <c r="L513" s="209">
        <f>'Girls Input'!BF484</f>
        <v>0</v>
      </c>
      <c r="M513" s="209"/>
    </row>
    <row r="514" spans="12:13" x14ac:dyDescent="0.25">
      <c r="L514" s="209">
        <f>'Girls Input'!BF485</f>
        <v>0</v>
      </c>
      <c r="M514" s="209"/>
    </row>
    <row r="515" spans="12:13" x14ac:dyDescent="0.25">
      <c r="L515" s="209">
        <f>'Girls Input'!BF486</f>
        <v>0</v>
      </c>
      <c r="M515" s="209"/>
    </row>
    <row r="516" spans="12:13" x14ac:dyDescent="0.25">
      <c r="L516" s="209">
        <f>'Girls Input'!BF487</f>
        <v>0</v>
      </c>
      <c r="M516" s="209"/>
    </row>
    <row r="517" spans="12:13" x14ac:dyDescent="0.25">
      <c r="L517" s="209">
        <f>'Girls Input'!BF488</f>
        <v>0</v>
      </c>
      <c r="M517" s="209"/>
    </row>
    <row r="518" spans="12:13" x14ac:dyDescent="0.25">
      <c r="L518" s="209">
        <f>'Girls Input'!BF489</f>
        <v>0</v>
      </c>
      <c r="M518" s="209"/>
    </row>
    <row r="519" spans="12:13" x14ac:dyDescent="0.25">
      <c r="L519" s="209">
        <f>'Girls Input'!BF490</f>
        <v>0</v>
      </c>
      <c r="M519" s="209"/>
    </row>
    <row r="520" spans="12:13" x14ac:dyDescent="0.25">
      <c r="L520" s="209">
        <f>'Girls Input'!BF491</f>
        <v>0</v>
      </c>
      <c r="M520" s="209"/>
    </row>
    <row r="521" spans="12:13" x14ac:dyDescent="0.25">
      <c r="L521" s="209">
        <f>'Girls Input'!BF492</f>
        <v>0</v>
      </c>
      <c r="M521" s="209"/>
    </row>
    <row r="522" spans="12:13" x14ac:dyDescent="0.25">
      <c r="L522" s="209">
        <f>'Girls Input'!BF493</f>
        <v>0</v>
      </c>
      <c r="M522" s="209"/>
    </row>
    <row r="523" spans="12:13" x14ac:dyDescent="0.25">
      <c r="L523" s="209">
        <f>'Girls Input'!BF494</f>
        <v>0</v>
      </c>
      <c r="M523" s="209"/>
    </row>
    <row r="524" spans="12:13" x14ac:dyDescent="0.25">
      <c r="L524" s="209">
        <f>'Girls Input'!BF495</f>
        <v>0</v>
      </c>
      <c r="M524" s="209"/>
    </row>
    <row r="525" spans="12:13" x14ac:dyDescent="0.25">
      <c r="L525" s="209">
        <f>'Girls Input'!BF496</f>
        <v>0</v>
      </c>
      <c r="M525" s="209"/>
    </row>
    <row r="526" spans="12:13" x14ac:dyDescent="0.25">
      <c r="L526" s="209">
        <f>'Girls Input'!BF497</f>
        <v>0</v>
      </c>
      <c r="M526" s="209"/>
    </row>
    <row r="527" spans="12:13" x14ac:dyDescent="0.25">
      <c r="L527" s="209">
        <f>'Girls Input'!BF498</f>
        <v>0</v>
      </c>
      <c r="M527" s="209"/>
    </row>
    <row r="528" spans="12:13" x14ac:dyDescent="0.25">
      <c r="L528" s="209">
        <f>'Girls Input'!BF499</f>
        <v>0</v>
      </c>
      <c r="M528" s="209"/>
    </row>
    <row r="529" spans="12:13" x14ac:dyDescent="0.25">
      <c r="L529" s="209">
        <f>'Girls Input'!BF500</f>
        <v>0</v>
      </c>
      <c r="M529" s="209"/>
    </row>
    <row r="530" spans="12:13" x14ac:dyDescent="0.25">
      <c r="L530" s="209">
        <f>'Girls Input'!BF501</f>
        <v>0</v>
      </c>
      <c r="M530" s="209"/>
    </row>
    <row r="531" spans="12:13" x14ac:dyDescent="0.25">
      <c r="L531" s="209">
        <f>'Girls Input'!BF502</f>
        <v>0</v>
      </c>
      <c r="M531" s="209"/>
    </row>
    <row r="532" spans="12:13" x14ac:dyDescent="0.25">
      <c r="L532" s="209">
        <f>'Girls Input'!BF503</f>
        <v>0</v>
      </c>
      <c r="M532" s="209"/>
    </row>
    <row r="533" spans="12:13" x14ac:dyDescent="0.25">
      <c r="L533" s="209">
        <f>'Girls Input'!BF504</f>
        <v>0</v>
      </c>
      <c r="M533" s="209"/>
    </row>
    <row r="534" spans="12:13" x14ac:dyDescent="0.25">
      <c r="L534" s="209">
        <f>'Girls Input'!BF505</f>
        <v>0</v>
      </c>
      <c r="M534" s="209"/>
    </row>
    <row r="535" spans="12:13" x14ac:dyDescent="0.25">
      <c r="L535" s="209">
        <f>'Girls Input'!BF506</f>
        <v>0</v>
      </c>
      <c r="M535" s="209"/>
    </row>
    <row r="536" spans="12:13" x14ac:dyDescent="0.25">
      <c r="L536" s="209">
        <f>'Girls Input'!BF507</f>
        <v>0</v>
      </c>
      <c r="M536" s="209"/>
    </row>
    <row r="537" spans="12:13" x14ac:dyDescent="0.25">
      <c r="L537" s="209">
        <f>'Girls Input'!BF508</f>
        <v>0</v>
      </c>
      <c r="M537" s="209"/>
    </row>
    <row r="538" spans="12:13" x14ac:dyDescent="0.25">
      <c r="L538" s="209">
        <f>'Girls Input'!BF509</f>
        <v>0</v>
      </c>
      <c r="M538" s="209"/>
    </row>
    <row r="539" spans="12:13" x14ac:dyDescent="0.25">
      <c r="L539" s="209">
        <f>'Girls Input'!BF510</f>
        <v>0</v>
      </c>
      <c r="M539" s="209"/>
    </row>
    <row r="540" spans="12:13" x14ac:dyDescent="0.25">
      <c r="L540" s="209">
        <f>'Girls Input'!BF511</f>
        <v>0</v>
      </c>
      <c r="M540" s="209"/>
    </row>
    <row r="541" spans="12:13" x14ac:dyDescent="0.25">
      <c r="L541" s="209">
        <f>'Girls Input'!BF512</f>
        <v>0</v>
      </c>
      <c r="M541" s="209"/>
    </row>
    <row r="542" spans="12:13" x14ac:dyDescent="0.25">
      <c r="L542" s="209">
        <f>'Girls Input'!BF513</f>
        <v>0</v>
      </c>
      <c r="M542" s="209"/>
    </row>
    <row r="543" spans="12:13" x14ac:dyDescent="0.25">
      <c r="L543" s="209">
        <f>'Girls Input'!BF514</f>
        <v>0</v>
      </c>
      <c r="M543" s="209"/>
    </row>
    <row r="544" spans="12:13" x14ac:dyDescent="0.25">
      <c r="L544" s="209">
        <f>'Girls Input'!BF515</f>
        <v>0</v>
      </c>
      <c r="M544" s="209"/>
    </row>
    <row r="545" spans="12:13" x14ac:dyDescent="0.25">
      <c r="L545" s="209">
        <f>'Girls Input'!BF516</f>
        <v>0</v>
      </c>
      <c r="M545" s="209"/>
    </row>
    <row r="546" spans="12:13" x14ac:dyDescent="0.25">
      <c r="L546" s="209">
        <f>'Girls Input'!BF517</f>
        <v>0</v>
      </c>
      <c r="M546" s="209"/>
    </row>
    <row r="547" spans="12:13" x14ac:dyDescent="0.25">
      <c r="L547" s="209">
        <f>'Girls Input'!BF518</f>
        <v>0</v>
      </c>
      <c r="M547" s="209"/>
    </row>
    <row r="548" spans="12:13" x14ac:dyDescent="0.25">
      <c r="L548" s="209">
        <f>'Girls Input'!BF519</f>
        <v>0</v>
      </c>
      <c r="M548" s="209"/>
    </row>
    <row r="549" spans="12:13" x14ac:dyDescent="0.25">
      <c r="L549" s="17"/>
      <c r="M549" s="17"/>
    </row>
    <row r="550" spans="12:13" x14ac:dyDescent="0.25">
      <c r="L550" s="17"/>
      <c r="M550" s="17"/>
    </row>
    <row r="551" spans="12:13" x14ac:dyDescent="0.25">
      <c r="L551" s="17"/>
      <c r="M551" s="17"/>
    </row>
    <row r="552" spans="12:13" x14ac:dyDescent="0.25">
      <c r="L552" s="17"/>
      <c r="M552" s="17"/>
    </row>
    <row r="553" spans="12:13" x14ac:dyDescent="0.25">
      <c r="L553" s="17"/>
      <c r="M553" s="17"/>
    </row>
    <row r="554" spans="12:13" x14ac:dyDescent="0.25">
      <c r="L554" s="17"/>
      <c r="M554" s="17"/>
    </row>
    <row r="555" spans="12:13" x14ac:dyDescent="0.25">
      <c r="L555" s="17"/>
      <c r="M555" s="17"/>
    </row>
    <row r="556" spans="12:13" x14ac:dyDescent="0.25">
      <c r="L556" s="17"/>
      <c r="M556" s="17"/>
    </row>
    <row r="557" spans="12:13" x14ac:dyDescent="0.25">
      <c r="L557" s="17"/>
      <c r="M557" s="17"/>
    </row>
    <row r="558" spans="12:13" x14ac:dyDescent="0.25">
      <c r="L558" s="17"/>
      <c r="M558" s="17"/>
    </row>
    <row r="559" spans="12:13" x14ac:dyDescent="0.25">
      <c r="L559" s="17"/>
      <c r="M559" s="17"/>
    </row>
  </sheetData>
  <mergeCells count="12">
    <mergeCell ref="C40:E40"/>
    <mergeCell ref="G40:J40"/>
    <mergeCell ref="L40:O40"/>
    <mergeCell ref="C41:E41"/>
    <mergeCell ref="G41:J41"/>
    <mergeCell ref="L41:O41"/>
    <mergeCell ref="C7:E7"/>
    <mergeCell ref="G7:J7"/>
    <mergeCell ref="L7:O7"/>
    <mergeCell ref="C8:E8"/>
    <mergeCell ref="G8:J8"/>
    <mergeCell ref="L8:O8"/>
  </mergeCells>
  <phoneticPr fontId="0" type="noConversion"/>
  <pageMargins left="0.74791666666666667" right="0.67986111111111114" top="0.6694444444444444" bottom="0.72986111111111107" header="0.51180555555555551" footer="0.51180555555555551"/>
  <pageSetup paperSize="9" scale="73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61"/>
  <sheetViews>
    <sheetView tabSelected="1" zoomScale="90" zoomScaleNormal="90" workbookViewId="0">
      <selection activeCell="G72" sqref="G72:P79"/>
    </sheetView>
  </sheetViews>
  <sheetFormatPr defaultRowHeight="13.2" x14ac:dyDescent="0.25"/>
  <cols>
    <col min="1" max="1" width="11.88671875" customWidth="1"/>
    <col min="2" max="2" width="5.6640625" customWidth="1"/>
    <col min="3" max="3" width="17.6640625" customWidth="1"/>
    <col min="4" max="5" width="7.33203125" customWidth="1"/>
    <col min="6" max="6" width="4.6640625" customWidth="1"/>
    <col min="7" max="7" width="17.6640625" customWidth="1"/>
    <col min="8" max="10" width="7" customWidth="1"/>
    <col min="11" max="11" width="4.6640625" customWidth="1"/>
    <col min="12" max="12" width="17.6640625" customWidth="1"/>
    <col min="13" max="13" width="7.44140625" customWidth="1"/>
    <col min="14" max="14" width="7" customWidth="1"/>
    <col min="15" max="15" width="7.33203125" customWidth="1"/>
  </cols>
  <sheetData>
    <row r="2" spans="2:18" ht="17.399999999999999" x14ac:dyDescent="0.3">
      <c r="B2" s="183"/>
      <c r="C2" s="215">
        <f>'Event Details'!E7</f>
        <v>2014</v>
      </c>
      <c r="D2" s="216"/>
      <c r="E2" s="216"/>
      <c r="F2" s="216"/>
      <c r="G2" s="217" t="str">
        <f>'Event Details'!E5</f>
        <v>Heart of England League</v>
      </c>
      <c r="H2" s="217"/>
      <c r="I2" s="216"/>
      <c r="J2" s="216"/>
      <c r="K2" s="216"/>
      <c r="L2" s="216" t="str">
        <f>"Division "&amp;'Event Details'!E9</f>
        <v>Division 1</v>
      </c>
      <c r="M2" s="216"/>
      <c r="N2" s="216"/>
      <c r="O2" s="218"/>
      <c r="R2" s="9"/>
    </row>
    <row r="4" spans="2:18" ht="17.399999999999999" x14ac:dyDescent="0.3">
      <c r="C4" s="78" t="s">
        <v>105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</row>
    <row r="5" spans="2:18" ht="13.5" customHeight="1" x14ac:dyDescent="0.3">
      <c r="C5" s="78"/>
      <c r="D5" s="75"/>
      <c r="E5" s="75"/>
      <c r="F5" s="75"/>
      <c r="G5" s="75"/>
      <c r="H5" s="75"/>
      <c r="I5" s="75"/>
      <c r="J5" s="151"/>
      <c r="K5" s="151"/>
      <c r="L5" s="190"/>
      <c r="M5" s="190"/>
      <c r="N5" s="75"/>
      <c r="O5" s="75"/>
    </row>
    <row r="6" spans="2:18" ht="13.8" x14ac:dyDescent="0.25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</row>
    <row r="7" spans="2:18" ht="12.75" customHeight="1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52" t="str">
        <f>'Event Details'!$C$16</f>
        <v>5th Jul 2014</v>
      </c>
      <c r="M7" s="552"/>
      <c r="N7" s="552"/>
      <c r="O7" s="552"/>
    </row>
    <row r="8" spans="2:18" ht="12.75" customHeight="1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59" t="str">
        <f>'Event Details'!$G$16</f>
        <v>Banbury</v>
      </c>
      <c r="M8" s="559"/>
      <c r="N8" s="559"/>
      <c r="O8" s="559"/>
    </row>
    <row r="9" spans="2:18" ht="12.75" customHeight="1" x14ac:dyDescent="0.25">
      <c r="B9" s="193"/>
      <c r="C9" s="219" t="s">
        <v>19</v>
      </c>
      <c r="D9" s="220" t="s">
        <v>89</v>
      </c>
      <c r="E9" s="221" t="s">
        <v>70</v>
      </c>
      <c r="F9" s="222"/>
      <c r="G9" s="223" t="s">
        <v>19</v>
      </c>
      <c r="H9" s="224"/>
      <c r="I9" s="224" t="s">
        <v>89</v>
      </c>
      <c r="J9" s="225" t="s">
        <v>70</v>
      </c>
      <c r="K9" s="222"/>
      <c r="L9" s="223" t="s">
        <v>19</v>
      </c>
      <c r="M9" s="224"/>
      <c r="N9" s="224" t="s">
        <v>89</v>
      </c>
      <c r="O9" s="225" t="s">
        <v>70</v>
      </c>
    </row>
    <row r="10" spans="2:18" ht="13.8" x14ac:dyDescent="0.25">
      <c r="B10" s="194">
        <f>IF(LEN(C10)&gt;0,1,"")</f>
        <v>1</v>
      </c>
      <c r="C10" s="199" t="str">
        <f>IF('Boys Input'!L97=0,"",'Boys Input'!L97)</f>
        <v>Amber Valley</v>
      </c>
      <c r="D10" s="200">
        <f>IF(C10="","",'Boys Input'!M97)</f>
        <v>15</v>
      </c>
      <c r="E10" s="201">
        <f>IF(C10="","",'Boys Input'!N97)</f>
        <v>8</v>
      </c>
      <c r="F10" s="229"/>
      <c r="G10" s="195" t="str">
        <f>IF('Boys Input'!O97=0,"",'Boys Input'!O97)</f>
        <v>Stratford</v>
      </c>
      <c r="H10" s="196"/>
      <c r="I10" s="196">
        <f>IF(G10="","",'Boys Input'!P97)</f>
        <v>14</v>
      </c>
      <c r="J10" s="197">
        <f>IF(G10="","",'Boys Input'!Q97)</f>
        <v>8</v>
      </c>
      <c r="K10" s="424"/>
      <c r="L10" s="195" t="str">
        <f>IF('Boys Input'!R97=0,"",'Boys Input'!R97)</f>
        <v>Rugby &amp; N'hampton</v>
      </c>
      <c r="M10" s="196"/>
      <c r="N10" s="196">
        <f>IF(L10="","",'Boys Input'!S97)</f>
        <v>15</v>
      </c>
      <c r="O10" s="197">
        <f>IF(L10="","",'Boys Input'!T97)</f>
        <v>8</v>
      </c>
    </row>
    <row r="11" spans="2:18" ht="13.5" customHeight="1" x14ac:dyDescent="0.25">
      <c r="B11" s="198">
        <f>IF(LEN(C11)&gt;0,2," ")</f>
        <v>2</v>
      </c>
      <c r="C11" s="199" t="str">
        <f>IF('Boys Input'!L98=0,"",'Boys Input'!L98)</f>
        <v>Rugby &amp; N'hampton</v>
      </c>
      <c r="D11" s="200">
        <f>IF(C11="","",'Boys Input'!M98)</f>
        <v>14</v>
      </c>
      <c r="E11" s="201">
        <f>IF(C11="","",'Boys Input'!N98)</f>
        <v>7</v>
      </c>
      <c r="F11" s="229"/>
      <c r="G11" s="199" t="str">
        <f>IF('Boys Input'!O98=0,"",'Boys Input'!O98)</f>
        <v>Coventry Godiva</v>
      </c>
      <c r="H11" s="200"/>
      <c r="I11" s="200">
        <f>IF(G11="","",'Boys Input'!P98)</f>
        <v>12</v>
      </c>
      <c r="J11" s="201">
        <f>IF(G11="","",'Boys Input'!Q98)</f>
        <v>7</v>
      </c>
      <c r="K11" s="424"/>
      <c r="L11" s="199" t="str">
        <f>IF('Boys Input'!R98=0,"",'Boys Input'!R98)</f>
        <v>Stratford</v>
      </c>
      <c r="M11" s="200"/>
      <c r="N11" s="200">
        <f>IF(L11="","",'Boys Input'!S98)</f>
        <v>13.5</v>
      </c>
      <c r="O11" s="201">
        <f>IF(L11="","",'Boys Input'!T98)</f>
        <v>7</v>
      </c>
    </row>
    <row r="12" spans="2:18" ht="13.8" x14ac:dyDescent="0.25">
      <c r="B12" s="198">
        <f>IF(LEN(C12)&gt;0,3," ")</f>
        <v>3</v>
      </c>
      <c r="C12" s="199" t="str">
        <f>IF('Boys Input'!L99=0,"",'Boys Input'!L99)</f>
        <v>Stratford</v>
      </c>
      <c r="D12" s="200">
        <f>IF(C12="","",'Boys Input'!M99)</f>
        <v>13</v>
      </c>
      <c r="E12" s="201">
        <f>IF(C12="","",'Boys Input'!N99)</f>
        <v>6</v>
      </c>
      <c r="F12" s="229"/>
      <c r="G12" s="199" t="str">
        <f>IF('Boys Input'!O99=0,"",'Boys Input'!O99)</f>
        <v>Rugby &amp; N'hampton</v>
      </c>
      <c r="H12" s="200"/>
      <c r="I12" s="200">
        <f>IF(G12="","",'Boys Input'!P99)</f>
        <v>11.5</v>
      </c>
      <c r="J12" s="201">
        <f>IF(G12="","",'Boys Input'!Q99)</f>
        <v>5.5</v>
      </c>
      <c r="K12" s="424"/>
      <c r="L12" s="199" t="str">
        <f>IF('Boys Input'!R99=0,"",'Boys Input'!R99)</f>
        <v>Amber Valley</v>
      </c>
      <c r="M12" s="200"/>
      <c r="N12" s="200">
        <f>IF(L12="","",'Boys Input'!S99)</f>
        <v>11.5</v>
      </c>
      <c r="O12" s="201">
        <f>IF(L12="","",'Boys Input'!T99)</f>
        <v>6</v>
      </c>
    </row>
    <row r="13" spans="2:18" ht="13.8" x14ac:dyDescent="0.25">
      <c r="B13" s="198">
        <f>IF(LEN(C13)&gt;0,4," ")</f>
        <v>4</v>
      </c>
      <c r="C13" s="199" t="str">
        <f>IF('Boys Input'!L100=0,"",'Boys Input'!L100)</f>
        <v>Solihull</v>
      </c>
      <c r="D13" s="200">
        <f>IF(C13="","",'Boys Input'!M100)</f>
        <v>10</v>
      </c>
      <c r="E13" s="201">
        <f>IF(C13="","",'Boys Input'!N100)</f>
        <v>5</v>
      </c>
      <c r="F13" s="229"/>
      <c r="G13" s="199" t="str">
        <f>IF('Boys Input'!O100=0,"",'Boys Input'!O100)</f>
        <v>Solihull</v>
      </c>
      <c r="H13" s="200"/>
      <c r="I13" s="200">
        <f>IF(G13="","",'Boys Input'!P100)</f>
        <v>11.5</v>
      </c>
      <c r="J13" s="201">
        <f>IF(G13="","",'Boys Input'!Q100)</f>
        <v>5.5</v>
      </c>
      <c r="K13" s="424"/>
      <c r="L13" s="199" t="str">
        <f>IF('Boys Input'!R100=0,"",'Boys Input'!R100)</f>
        <v>Solihull</v>
      </c>
      <c r="M13" s="200"/>
      <c r="N13" s="200">
        <f>IF(L13="","",'Boys Input'!S100)</f>
        <v>10.5</v>
      </c>
      <c r="O13" s="201">
        <f>IF(L13="","",'Boys Input'!T100)</f>
        <v>5</v>
      </c>
    </row>
    <row r="14" spans="2:18" ht="13.8" x14ac:dyDescent="0.25">
      <c r="B14" s="198">
        <f>IF(LEN(C14)&gt;0,5," ")</f>
        <v>5</v>
      </c>
      <c r="C14" s="199" t="str">
        <f>IF('Boys Input'!L101=0,"",'Boys Input'!L101)</f>
        <v>Coventry Godiva</v>
      </c>
      <c r="D14" s="200">
        <f>IF(C14="","",'Boys Input'!M101)</f>
        <v>8</v>
      </c>
      <c r="E14" s="201">
        <f>IF(C14="","",'Boys Input'!N101)</f>
        <v>4</v>
      </c>
      <c r="F14" s="229"/>
      <c r="G14" s="199" t="str">
        <f>IF('Boys Input'!O101=0,"",'Boys Input'!O101)</f>
        <v>Amber Valley</v>
      </c>
      <c r="H14" s="200"/>
      <c r="I14" s="200">
        <f>IF(G14="","",'Boys Input'!P101)</f>
        <v>11</v>
      </c>
      <c r="J14" s="201">
        <f>IF(G14="","",'Boys Input'!Q101)</f>
        <v>4</v>
      </c>
      <c r="K14" s="424"/>
      <c r="L14" s="199" t="str">
        <f>IF('Boys Input'!R101=0,"",'Boys Input'!R101)</f>
        <v>Banbury</v>
      </c>
      <c r="M14" s="200"/>
      <c r="N14" s="200">
        <f>IF(L14="","",'Boys Input'!S101)</f>
        <v>9</v>
      </c>
      <c r="O14" s="201">
        <f>IF(L14="","",'Boys Input'!T101)</f>
        <v>4</v>
      </c>
    </row>
    <row r="15" spans="2:18" ht="13.8" x14ac:dyDescent="0.25">
      <c r="B15" s="198">
        <f>IF(LEN(C15)&gt;0,6," ")</f>
        <v>6</v>
      </c>
      <c r="C15" s="199" t="str">
        <f>IF('Boys Input'!L102=0,"",'Boys Input'!L102)</f>
        <v>Banbury</v>
      </c>
      <c r="D15" s="200">
        <f>IF(C15="","",'Boys Input'!M102)</f>
        <v>5</v>
      </c>
      <c r="E15" s="201">
        <f>IF(C15="","",'Boys Input'!N102)</f>
        <v>3</v>
      </c>
      <c r="F15" s="229"/>
      <c r="G15" s="199" t="str">
        <f>IF('Boys Input'!O102=0,"",'Boys Input'!O102)</f>
        <v>Banbury</v>
      </c>
      <c r="H15" s="200"/>
      <c r="I15" s="200">
        <f>IF(G15="","",'Boys Input'!P102)</f>
        <v>4.5</v>
      </c>
      <c r="J15" s="201">
        <f>IF(G15="","",'Boys Input'!Q102)</f>
        <v>3</v>
      </c>
      <c r="K15" s="424"/>
      <c r="L15" s="199" t="str">
        <f>IF('Boys Input'!R102=0,"",'Boys Input'!R102)</f>
        <v>Coventry Godiva</v>
      </c>
      <c r="M15" s="200"/>
      <c r="N15" s="200">
        <f>IF(L15="","",'Boys Input'!S102)</f>
        <v>6.5</v>
      </c>
      <c r="O15" s="201">
        <f>IF(L15="","",'Boys Input'!T102)</f>
        <v>3</v>
      </c>
    </row>
    <row r="16" spans="2:18" ht="13.8" x14ac:dyDescent="0.25">
      <c r="B16" s="198">
        <f>IF(LEN(C16)&gt;0,7," ")</f>
        <v>7</v>
      </c>
      <c r="C16" s="199" t="str">
        <f>IF('Boys Input'!L103=0,"",'Boys Input'!L103)</f>
        <v>Kettering</v>
      </c>
      <c r="D16" s="200">
        <f>IF(C16="","",'Boys Input'!M103)</f>
        <v>4</v>
      </c>
      <c r="E16" s="201">
        <f>IF(C16="","",'Boys Input'!N103)</f>
        <v>2</v>
      </c>
      <c r="F16" s="229"/>
      <c r="G16" s="199" t="str">
        <f>IF('Boys Input'!O103=0,"",'Boys Input'!O103)</f>
        <v>Leicester</v>
      </c>
      <c r="H16" s="200"/>
      <c r="I16" s="200">
        <f>IF(G16="","",'Boys Input'!P103)</f>
        <v>4</v>
      </c>
      <c r="J16" s="201">
        <f>IF(G16="","",'Boys Input'!Q103)</f>
        <v>2</v>
      </c>
      <c r="K16" s="424"/>
      <c r="L16" s="199" t="str">
        <f>IF('Boys Input'!R103=0,"",'Boys Input'!R103)</f>
        <v>Kettering</v>
      </c>
      <c r="M16" s="200"/>
      <c r="N16" s="200">
        <f>IF(L16="","",'Boys Input'!S103)</f>
        <v>3</v>
      </c>
      <c r="O16" s="201">
        <f>IF(L16="","",'Boys Input'!T103)</f>
        <v>1.5</v>
      </c>
    </row>
    <row r="17" spans="2:15" ht="13.8" x14ac:dyDescent="0.25">
      <c r="B17" s="198">
        <f>IF(LEN(C17)&gt;0,8," ")</f>
        <v>8</v>
      </c>
      <c r="C17" s="199" t="str">
        <f>IF('Boys Input'!L104=0,"",'Boys Input'!L104)</f>
        <v>Leicester</v>
      </c>
      <c r="D17" s="200">
        <f>IF(C17="","",'Boys Input'!M104)</f>
        <v>3</v>
      </c>
      <c r="E17" s="201">
        <f>IF(C17="","",'Boys Input'!N104)</f>
        <v>1</v>
      </c>
      <c r="F17" s="229"/>
      <c r="G17" s="199" t="str">
        <f>IF('Boys Input'!O104=0,"",'Boys Input'!O104)</f>
        <v>Kettering</v>
      </c>
      <c r="H17" s="200"/>
      <c r="I17" s="200">
        <f>IF(G17="","",'Boys Input'!P104)</f>
        <v>3.5</v>
      </c>
      <c r="J17" s="201">
        <f>IF(G17="","",'Boys Input'!Q104)</f>
        <v>1</v>
      </c>
      <c r="K17" s="424"/>
      <c r="L17" s="199" t="str">
        <f>IF('Boys Input'!R104=0,"",'Boys Input'!R104)</f>
        <v>Leicester</v>
      </c>
      <c r="M17" s="200"/>
      <c r="N17" s="200">
        <f>IF(L17="","",'Boys Input'!S104)</f>
        <v>3</v>
      </c>
      <c r="O17" s="201">
        <f>IF(L17="","",'Boys Input'!T104)</f>
        <v>1.5</v>
      </c>
    </row>
    <row r="18" spans="2:15" ht="13.8" x14ac:dyDescent="0.25">
      <c r="B18" s="202" t="str">
        <f>IF(LEN(C18)&gt;0,9," ")</f>
        <v xml:space="preserve"> </v>
      </c>
      <c r="C18" s="233" t="str">
        <f>IF('Boys Input'!Y105=0,"",'Boys Input'!Y105)</f>
        <v/>
      </c>
      <c r="D18" s="234" t="str">
        <f>IF(C18="","",'Boys Input'!Z105)</f>
        <v/>
      </c>
      <c r="E18" s="235" t="str">
        <f>IF(C18="","",'Boys Input'!AA105)</f>
        <v/>
      </c>
      <c r="F18" s="229"/>
      <c r="G18" s="233" t="str">
        <f>IF('Boys Input'!AH105=0,"",'Boys Input'!AH105)</f>
        <v/>
      </c>
      <c r="H18" s="234"/>
      <c r="I18" s="234" t="str">
        <f>IF(G18="","",'Boys Input'!AI105)</f>
        <v/>
      </c>
      <c r="J18" s="235" t="str">
        <f>IF(G18="","",'Boys Input'!AJ105)</f>
        <v/>
      </c>
      <c r="K18" s="229"/>
      <c r="L18" s="233" t="str">
        <f>IF('Boys Input'!AQ105=0,"",'Boys Input'!AQ105)</f>
        <v/>
      </c>
      <c r="M18" s="234"/>
      <c r="N18" s="234" t="str">
        <f>IF(L18="","",'Boys Input'!AR105)</f>
        <v/>
      </c>
      <c r="O18" s="235" t="str">
        <f>IF(L18="","",'Boys Input'!AS105)</f>
        <v/>
      </c>
    </row>
    <row r="19" spans="2:15" x14ac:dyDescent="0.25">
      <c r="C19" s="75"/>
      <c r="D19" s="70">
        <f>SUM(D10:D18)</f>
        <v>72</v>
      </c>
      <c r="E19" s="70">
        <f>SUM(E10:E18)</f>
        <v>36</v>
      </c>
      <c r="F19" s="75"/>
      <c r="G19" s="75"/>
      <c r="H19" s="75"/>
      <c r="I19" s="70">
        <f>SUM(I10:I18)</f>
        <v>72</v>
      </c>
      <c r="J19" s="70">
        <f>SUM(J10:J18)</f>
        <v>36</v>
      </c>
      <c r="K19" s="75"/>
      <c r="L19" s="75"/>
      <c r="M19" s="75"/>
      <c r="N19" s="70">
        <f>SUM(N10:N18)</f>
        <v>72</v>
      </c>
      <c r="O19" s="70">
        <f>SUM(O10:O18)</f>
        <v>36</v>
      </c>
    </row>
    <row r="20" spans="2:15" x14ac:dyDescent="0.25"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spans="2:15" x14ac:dyDescent="0.25"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2:15" s="236" customFormat="1" ht="13.5" customHeight="1" x14ac:dyDescent="0.25">
      <c r="B22"/>
      <c r="C22" s="222"/>
      <c r="D22" s="222"/>
      <c r="E22" s="222"/>
      <c r="F22" s="192"/>
      <c r="G22" s="333" t="s">
        <v>85</v>
      </c>
      <c r="H22" s="301"/>
      <c r="I22" s="237"/>
      <c r="J22" s="238"/>
      <c r="K22" s="222"/>
      <c r="L22" s="333" t="s">
        <v>86</v>
      </c>
      <c r="M22" s="301"/>
      <c r="N22" s="237"/>
      <c r="O22" s="238"/>
    </row>
    <row r="23" spans="2:15" s="236" customFormat="1" ht="13.5" customHeight="1" x14ac:dyDescent="0.25">
      <c r="B23"/>
      <c r="C23" s="222"/>
      <c r="D23" s="222"/>
      <c r="E23" s="222"/>
      <c r="F23" s="85" t="s">
        <v>101</v>
      </c>
      <c r="G23" s="239"/>
      <c r="H23" s="302"/>
      <c r="I23" s="240"/>
      <c r="J23" s="225"/>
      <c r="K23" s="222"/>
      <c r="L23" s="239"/>
      <c r="M23" s="302"/>
      <c r="N23" s="240"/>
      <c r="O23" s="225"/>
    </row>
    <row r="24" spans="2:15" s="236" customFormat="1" ht="13.5" customHeight="1" x14ac:dyDescent="0.25">
      <c r="B24"/>
      <c r="C24" s="222"/>
      <c r="D24" s="222"/>
      <c r="E24" s="222"/>
      <c r="F24" s="193"/>
      <c r="G24" s="223" t="s">
        <v>19</v>
      </c>
      <c r="H24" s="224" t="s">
        <v>88</v>
      </c>
      <c r="I24" s="224" t="s">
        <v>89</v>
      </c>
      <c r="J24" s="225" t="s">
        <v>70</v>
      </c>
      <c r="K24" s="222"/>
      <c r="L24" s="223" t="s">
        <v>19</v>
      </c>
      <c r="M24" s="224" t="s">
        <v>88</v>
      </c>
      <c r="N24" s="224" t="s">
        <v>89</v>
      </c>
      <c r="O24" s="225" t="s">
        <v>70</v>
      </c>
    </row>
    <row r="25" spans="2:15" ht="13.8" x14ac:dyDescent="0.25">
      <c r="C25" s="75"/>
      <c r="D25" s="75"/>
      <c r="E25" s="75"/>
      <c r="F25" s="328">
        <f>B10</f>
        <v>1</v>
      </c>
      <c r="G25" s="230" t="str">
        <f>IF(LEN($G10)&gt;0,VLOOKUP($F25,'Boys Input'!$AA$97:$AE$104,2,FALSE),"")</f>
        <v>Stratford</v>
      </c>
      <c r="H25" s="231">
        <f>IF(LEN($G10)&gt;0,VLOOKUP($F25,'Boys Input'!$AA$97:$AE$104,4,FALSE),"")</f>
        <v>27</v>
      </c>
      <c r="I25" s="231">
        <f>IF(LEN($G10)&gt;0,VLOOKUP($F25,'Boys Input'!$AA$97:$AE$104,3,FALSE),"")</f>
        <v>14</v>
      </c>
      <c r="J25" s="232">
        <f>IF(LEN($G10)&gt;0,VLOOKUP($F25,'Boys Input'!$AA$97:$AE$104,5,FALSE),"")</f>
        <v>8</v>
      </c>
      <c r="K25" s="229"/>
      <c r="L25" s="230" t="str">
        <f>IF(LEN($L10)&gt;0,VLOOKUP($F25,'Boys Input'!$AT$97:$AX$104,2,FALSE),"")</f>
        <v>Stratford</v>
      </c>
      <c r="M25" s="231">
        <f>IF(LEN($L10)&gt;0,VLOOKUP($F25,'Boys Input'!$AT$97:$AX$104,4,FALSE),"")</f>
        <v>40.5</v>
      </c>
      <c r="N25" s="231">
        <f>IF(LEN($L10)&gt;0,VLOOKUP($F25,'Boys Input'!$AT$97:$AX$104,3,FALSE),"")</f>
        <v>21</v>
      </c>
      <c r="O25" s="232">
        <f>IF(LEN($L10)&gt;0,VLOOKUP($F25,'Boys Input'!$AT$97:$AX$104,5,FALSE),"")</f>
        <v>8</v>
      </c>
    </row>
    <row r="26" spans="2:15" ht="13.8" x14ac:dyDescent="0.25">
      <c r="C26" s="75"/>
      <c r="D26" s="75"/>
      <c r="E26" s="75"/>
      <c r="F26" s="329">
        <f>B11</f>
        <v>2</v>
      </c>
      <c r="G26" s="226" t="str">
        <f>IF(LEN($G11)&gt;0,VLOOKUP($F26,'Boys Input'!$AA$97:$AE$104,2,FALSE),"")</f>
        <v>Rugby &amp; N'hampton</v>
      </c>
      <c r="H26" s="227">
        <f>IF(LEN($G11)&gt;0,VLOOKUP($F26,'Boys Input'!$AA$97:$AE$104,4,FALSE),"")</f>
        <v>25.5</v>
      </c>
      <c r="I26" s="227">
        <f>IF(LEN($G11)&gt;0,VLOOKUP($F26,'Boys Input'!$AA$97:$AE$104,3,FALSE),"")</f>
        <v>12.5</v>
      </c>
      <c r="J26" s="228">
        <f>IF(LEN($G11)&gt;0,VLOOKUP($F26,'Boys Input'!$AA$97:$AE$104,5,FALSE),"")</f>
        <v>7</v>
      </c>
      <c r="K26" s="229"/>
      <c r="L26" s="226" t="str">
        <f>IF(LEN($L11)&gt;0,VLOOKUP($F26,'Boys Input'!$AT$97:$AX$104,2,FALSE),"")</f>
        <v>Rugby &amp; N'hampton</v>
      </c>
      <c r="M26" s="227">
        <f>IF(LEN($L11)&gt;0,VLOOKUP($F26,'Boys Input'!$AT$97:$AX$104,4,FALSE),"")</f>
        <v>40.5</v>
      </c>
      <c r="N26" s="227">
        <f>IF(LEN($L11)&gt;0,VLOOKUP($F26,'Boys Input'!$AT$97:$AX$104,3,FALSE),"")</f>
        <v>20.5</v>
      </c>
      <c r="O26" s="228">
        <f>IF(LEN($L11)&gt;0,VLOOKUP($F26,'Boys Input'!$AT$97:$AX$104,5,FALSE),"")</f>
        <v>7</v>
      </c>
    </row>
    <row r="27" spans="2:15" ht="13.8" x14ac:dyDescent="0.25">
      <c r="C27" s="75"/>
      <c r="D27" s="75"/>
      <c r="E27" s="75"/>
      <c r="F27" s="329">
        <f t="shared" ref="F27:F33" si="0">B12</f>
        <v>3</v>
      </c>
      <c r="G27" s="226" t="str">
        <f>IF(LEN($G12)&gt;0,VLOOKUP($F27,'Boys Input'!$AA$97:$AE$104,2,FALSE),"")</f>
        <v>Amber Valley</v>
      </c>
      <c r="H27" s="227">
        <f>IF(LEN($G12)&gt;0,VLOOKUP($F27,'Boys Input'!$AA$97:$AE$104,4,FALSE),"")</f>
        <v>26</v>
      </c>
      <c r="I27" s="227">
        <f>IF(LEN($G12)&gt;0,VLOOKUP($F27,'Boys Input'!$AA$97:$AE$104,3,FALSE),"")</f>
        <v>12</v>
      </c>
      <c r="J27" s="228">
        <f>IF(LEN($G12)&gt;0,VLOOKUP($F27,'Boys Input'!$AA$97:$AE$104,5,FALSE),"")</f>
        <v>6</v>
      </c>
      <c r="K27" s="229"/>
      <c r="L27" s="226" t="str">
        <f>IF(LEN($L12)&gt;0,VLOOKUP($F27,'Boys Input'!$AT$97:$AX$104,2,FALSE),"")</f>
        <v>Amber Valley</v>
      </c>
      <c r="M27" s="227">
        <f>IF(LEN($L12)&gt;0,VLOOKUP($F27,'Boys Input'!$AT$97:$AX$104,4,FALSE),"")</f>
        <v>37.5</v>
      </c>
      <c r="N27" s="227">
        <f>IF(LEN($L12)&gt;0,VLOOKUP($F27,'Boys Input'!$AT$97:$AX$104,3,FALSE),"")</f>
        <v>18</v>
      </c>
      <c r="O27" s="228">
        <f>IF(LEN($L12)&gt;0,VLOOKUP($F27,'Boys Input'!$AT$97:$AX$104,5,FALSE),"")</f>
        <v>6</v>
      </c>
    </row>
    <row r="28" spans="2:15" ht="13.8" x14ac:dyDescent="0.25">
      <c r="C28" s="75"/>
      <c r="D28" s="75"/>
      <c r="E28" s="75"/>
      <c r="F28" s="329">
        <f t="shared" si="0"/>
        <v>4</v>
      </c>
      <c r="G28" s="226" t="str">
        <f>IF(LEN($G13)&gt;0,VLOOKUP($F28,'Boys Input'!$AA$97:$AE$104,2,FALSE),"")</f>
        <v>Coventry Godiva</v>
      </c>
      <c r="H28" s="227">
        <f>IF(LEN($G13)&gt;0,VLOOKUP($F28,'Boys Input'!$AA$97:$AE$104,4,FALSE),"")</f>
        <v>20</v>
      </c>
      <c r="I28" s="227">
        <f>IF(LEN($G13)&gt;0,VLOOKUP($F28,'Boys Input'!$AA$97:$AE$104,3,FALSE),"")</f>
        <v>11</v>
      </c>
      <c r="J28" s="228">
        <f>IF(LEN($G13)&gt;0,VLOOKUP($F28,'Boys Input'!$AA$97:$AE$104,5,FALSE),"")</f>
        <v>5</v>
      </c>
      <c r="K28" s="229"/>
      <c r="L28" s="226" t="str">
        <f>IF(LEN($L13)&gt;0,VLOOKUP($F28,'Boys Input'!$AT$97:$AX$104,2,FALSE),"")</f>
        <v>Solihull</v>
      </c>
      <c r="M28" s="227">
        <f>IF(LEN($L13)&gt;0,VLOOKUP($F28,'Boys Input'!$AT$97:$AX$104,4,FALSE),"")</f>
        <v>32</v>
      </c>
      <c r="N28" s="227">
        <f>IF(LEN($L13)&gt;0,VLOOKUP($F28,'Boys Input'!$AT$97:$AX$104,3,FALSE),"")</f>
        <v>15.5</v>
      </c>
      <c r="O28" s="228">
        <f>IF(LEN($L13)&gt;0,VLOOKUP($F28,'Boys Input'!$AT$97:$AX$104,5,FALSE),"")</f>
        <v>5</v>
      </c>
    </row>
    <row r="29" spans="2:15" ht="13.8" x14ac:dyDescent="0.25">
      <c r="C29" s="75"/>
      <c r="D29" s="75"/>
      <c r="E29" s="75"/>
      <c r="F29" s="329">
        <f t="shared" si="0"/>
        <v>5</v>
      </c>
      <c r="G29" s="226" t="str">
        <f>IF(LEN($G14)&gt;0,VLOOKUP($F29,'Boys Input'!$AA$97:$AE$104,2,FALSE),"")</f>
        <v>Solihull</v>
      </c>
      <c r="H29" s="227">
        <f>IF(LEN($G14)&gt;0,VLOOKUP($F29,'Boys Input'!$AA$97:$AE$104,4,FALSE),"")</f>
        <v>21.5</v>
      </c>
      <c r="I29" s="227">
        <f>IF(LEN($G14)&gt;0,VLOOKUP($F29,'Boys Input'!$AA$97:$AE$104,3,FALSE),"")</f>
        <v>10.5</v>
      </c>
      <c r="J29" s="228">
        <f>IF(LEN($G14)&gt;0,VLOOKUP($F29,'Boys Input'!$AA$97:$AE$104,5,FALSE),"")</f>
        <v>4</v>
      </c>
      <c r="K29" s="229"/>
      <c r="L29" s="226" t="str">
        <f>IF(LEN($L14)&gt;0,VLOOKUP($F29,'Boys Input'!$AT$97:$AX$104,2,FALSE),"")</f>
        <v>Coventry Godiva</v>
      </c>
      <c r="M29" s="227">
        <f>IF(LEN($L14)&gt;0,VLOOKUP($F29,'Boys Input'!$AT$97:$AX$104,4,FALSE),"")</f>
        <v>26.5</v>
      </c>
      <c r="N29" s="227">
        <f>IF(LEN($L14)&gt;0,VLOOKUP($F29,'Boys Input'!$AT$97:$AX$104,3,FALSE),"")</f>
        <v>14</v>
      </c>
      <c r="O29" s="228">
        <f>IF(LEN($L14)&gt;0,VLOOKUP($F29,'Boys Input'!$AT$97:$AX$104,5,FALSE),"")</f>
        <v>4</v>
      </c>
    </row>
    <row r="30" spans="2:15" ht="13.8" x14ac:dyDescent="0.25">
      <c r="C30" s="75"/>
      <c r="D30" s="75"/>
      <c r="E30" s="75"/>
      <c r="F30" s="329">
        <f t="shared" si="0"/>
        <v>6</v>
      </c>
      <c r="G30" s="226" t="str">
        <f>IF(LEN($G15)&gt;0,VLOOKUP($F30,'Boys Input'!$AA$97:$AE$104,2,FALSE),"")</f>
        <v>Banbury</v>
      </c>
      <c r="H30" s="227">
        <f>IF(LEN($G15)&gt;0,VLOOKUP($F30,'Boys Input'!$AA$97:$AE$104,4,FALSE),"")</f>
        <v>9.5</v>
      </c>
      <c r="I30" s="227">
        <f>IF(LEN($G15)&gt;0,VLOOKUP($F30,'Boys Input'!$AA$97:$AE$104,3,FALSE),"")</f>
        <v>6</v>
      </c>
      <c r="J30" s="228">
        <f>IF(LEN($G15)&gt;0,VLOOKUP($F30,'Boys Input'!$AA$97:$AE$104,5,FALSE),"")</f>
        <v>3</v>
      </c>
      <c r="K30" s="229"/>
      <c r="L30" s="226" t="str">
        <f>IF(LEN($L15)&gt;0,VLOOKUP($F30,'Boys Input'!$AT$97:$AX$104,2,FALSE),"")</f>
        <v>Banbury</v>
      </c>
      <c r="M30" s="227">
        <f>IF(LEN($L15)&gt;0,VLOOKUP($F30,'Boys Input'!$AT$97:$AX$104,4,FALSE),"")</f>
        <v>18.5</v>
      </c>
      <c r="N30" s="227">
        <f>IF(LEN($L15)&gt;0,VLOOKUP($F30,'Boys Input'!$AT$97:$AX$104,3,FALSE),"")</f>
        <v>10</v>
      </c>
      <c r="O30" s="228">
        <f>IF(LEN($L15)&gt;0,VLOOKUP($F30,'Boys Input'!$AT$97:$AX$104,5,FALSE),"")</f>
        <v>3</v>
      </c>
    </row>
    <row r="31" spans="2:15" ht="13.8" x14ac:dyDescent="0.25">
      <c r="C31" s="75"/>
      <c r="D31" s="75"/>
      <c r="E31" s="75"/>
      <c r="F31" s="329">
        <f t="shared" si="0"/>
        <v>7</v>
      </c>
      <c r="G31" s="226" t="str">
        <f>IF(LEN($G16)&gt;0,VLOOKUP($F31,'Boys Input'!$AA$97:$AE$104,2,FALSE),"")</f>
        <v>Kettering</v>
      </c>
      <c r="H31" s="227">
        <f>IF(LEN($G16)&gt;0,VLOOKUP($F31,'Boys Input'!$AA$97:$AE$104,4,FALSE),"")</f>
        <v>7.5</v>
      </c>
      <c r="I31" s="227">
        <f>IF(LEN($G16)&gt;0,VLOOKUP($F31,'Boys Input'!$AA$97:$AE$104,3,FALSE),"")</f>
        <v>3</v>
      </c>
      <c r="J31" s="228">
        <f>IF(LEN($G16)&gt;0,VLOOKUP($F31,'Boys Input'!$AA$97:$AE$104,5,FALSE),"")</f>
        <v>1.5</v>
      </c>
      <c r="K31" s="229"/>
      <c r="L31" s="226" t="str">
        <f>IF(LEN($L16)&gt;0,VLOOKUP($F31,'Boys Input'!$AT$97:$AX$104,2,FALSE),"")</f>
        <v>Kettering</v>
      </c>
      <c r="M31" s="227">
        <f>IF(LEN($L16)&gt;0,VLOOKUP($F31,'Boys Input'!$AT$97:$AX$104,4,FALSE),"")</f>
        <v>10.5</v>
      </c>
      <c r="N31" s="227">
        <f>IF(LEN($L16)&gt;0,VLOOKUP($F31,'Boys Input'!$AT$97:$AX$104,3,FALSE),"")</f>
        <v>4.5</v>
      </c>
      <c r="O31" s="228">
        <f>IF(LEN($L16)&gt;0,VLOOKUP($F31,'Boys Input'!$AT$97:$AX$104,5,FALSE),"")</f>
        <v>1.5</v>
      </c>
    </row>
    <row r="32" spans="2:15" ht="13.8" x14ac:dyDescent="0.25">
      <c r="C32" s="75"/>
      <c r="D32" s="75"/>
      <c r="E32" s="75"/>
      <c r="F32" s="329">
        <f t="shared" si="0"/>
        <v>8</v>
      </c>
      <c r="G32" s="226" t="str">
        <f>IF(LEN($G17)&gt;0,VLOOKUP($F32,'Boys Input'!$AA$97:$AE$104,2,FALSE),"")</f>
        <v>Leicester</v>
      </c>
      <c r="H32" s="227">
        <f>IF(LEN($G17)&gt;0,VLOOKUP($F32,'Boys Input'!$AA$97:$AE$104,4,FALSE),"")</f>
        <v>7</v>
      </c>
      <c r="I32" s="227">
        <f>IF(LEN($G17)&gt;0,VLOOKUP($F32,'Boys Input'!$AA$97:$AE$104,3,FALSE),"")</f>
        <v>3</v>
      </c>
      <c r="J32" s="228">
        <f>IF(LEN($G17)&gt;0,VLOOKUP($F32,'Boys Input'!$AA$97:$AE$104,5,FALSE),"")</f>
        <v>1.5</v>
      </c>
      <c r="K32" s="229"/>
      <c r="L32" s="226" t="str">
        <f>IF(LEN($L17)&gt;0,VLOOKUP($F32,'Boys Input'!$AT$97:$AX$104,2,FALSE),"")</f>
        <v>Leicester</v>
      </c>
      <c r="M32" s="227">
        <f>IF(LEN($L17)&gt;0,VLOOKUP($F32,'Boys Input'!$AT$97:$AX$104,4,FALSE),"")</f>
        <v>10</v>
      </c>
      <c r="N32" s="227">
        <f>IF(LEN($L17)&gt;0,VLOOKUP($F32,'Boys Input'!$AT$97:$AX$104,3,FALSE),"")</f>
        <v>4.5</v>
      </c>
      <c r="O32" s="228">
        <f>IF(LEN($L17)&gt;0,VLOOKUP($F32,'Boys Input'!$AT$97:$AX$104,5,FALSE),"")</f>
        <v>1.5</v>
      </c>
    </row>
    <row r="33" spans="2:15" ht="13.8" x14ac:dyDescent="0.25">
      <c r="C33" s="75"/>
      <c r="D33" s="75"/>
      <c r="E33" s="75"/>
      <c r="F33" s="330" t="str">
        <f t="shared" si="0"/>
        <v xml:space="preserve"> </v>
      </c>
      <c r="G33" s="233" t="str">
        <f>IF('Boys Input'!AZ105=0,"",'Boys Input'!AZ105)</f>
        <v/>
      </c>
      <c r="H33" s="234"/>
      <c r="I33" s="234" t="str">
        <f>IF(G33="","",'Boys Input'!BA105)</f>
        <v/>
      </c>
      <c r="J33" s="235" t="str">
        <f>IF(G33="","",'Boys Input'!BB105)</f>
        <v/>
      </c>
      <c r="K33" s="229"/>
      <c r="L33" s="233" t="str">
        <f>IF('Boys Input'!BI105=0,"",'Boys Input'!BI105)</f>
        <v/>
      </c>
      <c r="M33" s="234"/>
      <c r="N33" s="234" t="str">
        <f>IF(L33="","",'Boys Input'!BJ105)</f>
        <v/>
      </c>
      <c r="O33" s="235" t="str">
        <f>IF(L33="","",'Boys Input'!BK105)</f>
        <v/>
      </c>
    </row>
    <row r="34" spans="2:15" x14ac:dyDescent="0.25">
      <c r="C34" s="75"/>
      <c r="D34" s="75"/>
      <c r="E34" s="75"/>
      <c r="F34" s="75"/>
      <c r="G34" s="75"/>
      <c r="H34" s="75"/>
      <c r="I34" s="70">
        <f>SUM(I25:I33)</f>
        <v>72</v>
      </c>
      <c r="J34" s="70">
        <f>SUM(J25:J33)</f>
        <v>36</v>
      </c>
      <c r="K34" s="75"/>
      <c r="L34" s="200"/>
      <c r="M34" s="200"/>
      <c r="N34" s="70">
        <f>SUM(N25:N33)</f>
        <v>108</v>
      </c>
      <c r="O34" s="70">
        <f>SUM(O25:O33)</f>
        <v>36</v>
      </c>
    </row>
    <row r="35" spans="2:15" x14ac:dyDescent="0.25"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2:15" ht="17.399999999999999" x14ac:dyDescent="0.3">
      <c r="C36" s="75"/>
      <c r="D36" s="75"/>
      <c r="E36" s="75"/>
      <c r="F36" s="75"/>
      <c r="G36" s="78" t="s">
        <v>105</v>
      </c>
      <c r="H36" s="78"/>
      <c r="I36" s="75"/>
      <c r="J36" s="75"/>
      <c r="K36" s="75"/>
      <c r="L36" s="75"/>
      <c r="M36" s="75"/>
      <c r="N36" s="75"/>
      <c r="O36" s="75"/>
    </row>
    <row r="37" spans="2:15" x14ac:dyDescent="0.25">
      <c r="C37" s="75"/>
      <c r="D37" s="75"/>
      <c r="E37" s="75"/>
      <c r="F37" s="75"/>
      <c r="G37" s="84"/>
      <c r="H37" s="241"/>
      <c r="I37" s="241"/>
      <c r="J37" s="241"/>
      <c r="K37" s="241"/>
      <c r="L37" s="241"/>
      <c r="M37" s="241"/>
      <c r="N37" s="241"/>
      <c r="O37" s="242"/>
    </row>
    <row r="38" spans="2:15" ht="13.8" x14ac:dyDescent="0.25">
      <c r="C38" s="75"/>
      <c r="D38" s="75"/>
      <c r="E38" s="75"/>
      <c r="F38" s="75"/>
      <c r="G38" s="243" t="s">
        <v>106</v>
      </c>
      <c r="H38" s="303"/>
      <c r="I38" s="244"/>
      <c r="J38" s="244"/>
      <c r="K38" s="244"/>
      <c r="L38" s="98" t="s">
        <v>19</v>
      </c>
      <c r="M38" s="98"/>
      <c r="N38" s="244"/>
      <c r="O38" s="221" t="s">
        <v>70</v>
      </c>
    </row>
    <row r="39" spans="2:15" x14ac:dyDescent="0.25">
      <c r="C39" s="75"/>
      <c r="D39" s="75"/>
      <c r="E39" s="75"/>
      <c r="F39" s="75"/>
      <c r="G39" s="245"/>
      <c r="H39" s="67"/>
      <c r="I39" s="67"/>
      <c r="J39" s="131"/>
      <c r="K39" s="246"/>
      <c r="L39" s="119"/>
      <c r="M39" s="119"/>
      <c r="N39" s="119"/>
      <c r="O39" s="247"/>
    </row>
    <row r="40" spans="2:15" ht="15.75" customHeight="1" x14ac:dyDescent="0.25">
      <c r="C40" s="75"/>
      <c r="D40" s="75"/>
      <c r="E40" s="75"/>
      <c r="F40" s="75"/>
      <c r="G40" s="248" t="s">
        <v>90</v>
      </c>
      <c r="H40" s="304"/>
      <c r="I40" s="69"/>
      <c r="J40" s="249"/>
      <c r="K40" s="250"/>
      <c r="L40" s="69" t="str">
        <f>'U13 Results'!L25</f>
        <v>Stratford</v>
      </c>
      <c r="M40" s="69"/>
      <c r="N40" s="69"/>
      <c r="O40" s="251">
        <f>'U13 Results'!N25</f>
        <v>22</v>
      </c>
    </row>
    <row r="41" spans="2:15" ht="15.75" customHeight="1" x14ac:dyDescent="0.25">
      <c r="C41" s="75"/>
      <c r="D41" s="75"/>
      <c r="E41" s="75"/>
      <c r="F41" s="75"/>
      <c r="G41" s="248" t="s">
        <v>96</v>
      </c>
      <c r="H41" s="304"/>
      <c r="I41" s="69"/>
      <c r="J41" s="249"/>
      <c r="K41" s="250"/>
      <c r="L41" s="69" t="str">
        <f>'U13 Results'!L58</f>
        <v>Rugby &amp; N'hampton</v>
      </c>
      <c r="M41" s="69"/>
      <c r="N41" s="69"/>
      <c r="O41" s="251">
        <f>'U13 Results'!N58</f>
        <v>21</v>
      </c>
    </row>
    <row r="42" spans="2:15" ht="15.75" customHeight="1" x14ac:dyDescent="0.25">
      <c r="C42" s="75"/>
      <c r="D42" s="75"/>
      <c r="E42" s="75"/>
      <c r="F42" s="75"/>
      <c r="G42" s="248" t="s">
        <v>91</v>
      </c>
      <c r="H42" s="304"/>
      <c r="I42" s="69"/>
      <c r="J42" s="249"/>
      <c r="K42" s="250"/>
      <c r="L42" s="69" t="str">
        <f>'U15 Results'!L25</f>
        <v>Stratford</v>
      </c>
      <c r="M42" s="69"/>
      <c r="N42" s="69"/>
      <c r="O42" s="251">
        <f>'U15 Results'!N25</f>
        <v>23</v>
      </c>
    </row>
    <row r="43" spans="2:15" ht="15.75" customHeight="1" x14ac:dyDescent="0.25">
      <c r="B43" s="9" t="str">
        <f>IF(LEN(C43)&gt;0,'Event Details'!D33," ")</f>
        <v xml:space="preserve"> </v>
      </c>
      <c r="C43" s="75"/>
      <c r="D43" s="75"/>
      <c r="E43" s="75"/>
      <c r="F43" s="75"/>
      <c r="G43" s="248" t="s">
        <v>97</v>
      </c>
      <c r="H43" s="304"/>
      <c r="I43" s="69"/>
      <c r="J43" s="249"/>
      <c r="K43" s="250"/>
      <c r="L43" s="69" t="str">
        <f>'U15 Results'!L58</f>
        <v>Banbury</v>
      </c>
      <c r="M43" s="69"/>
      <c r="N43" s="69"/>
      <c r="O43" s="251">
        <f>'U15 Results'!N58</f>
        <v>22.5</v>
      </c>
    </row>
    <row r="44" spans="2:15" ht="15.75" customHeight="1" x14ac:dyDescent="0.25">
      <c r="B44" s="9" t="str">
        <f>IF(LEN(C44)&gt;0,B43-1," ")</f>
        <v xml:space="preserve"> </v>
      </c>
      <c r="C44" s="75"/>
      <c r="D44" s="75"/>
      <c r="E44" s="75"/>
      <c r="F44" s="75"/>
      <c r="G44" s="248" t="s">
        <v>103</v>
      </c>
      <c r="H44" s="304"/>
      <c r="I44" s="69"/>
      <c r="J44" s="249"/>
      <c r="K44" s="250"/>
      <c r="L44" s="69" t="str">
        <f>'U17 Results'!L25</f>
        <v>Amber Valley</v>
      </c>
      <c r="M44" s="69"/>
      <c r="N44" s="69"/>
      <c r="O44" s="251">
        <f>'U17 Results'!N25</f>
        <v>24</v>
      </c>
    </row>
    <row r="45" spans="2:15" ht="15.75" customHeight="1" x14ac:dyDescent="0.25">
      <c r="B45" s="9" t="str">
        <f t="shared" ref="B45:B51" si="1">IF(LEN(C45)&gt;0,B44-1," ")</f>
        <v xml:space="preserve"> </v>
      </c>
      <c r="C45" s="75"/>
      <c r="D45" s="75"/>
      <c r="E45" s="75"/>
      <c r="F45" s="75"/>
      <c r="G45" s="248" t="s">
        <v>98</v>
      </c>
      <c r="H45" s="304"/>
      <c r="I45" s="69"/>
      <c r="J45" s="249"/>
      <c r="K45" s="250"/>
      <c r="L45" s="69" t="str">
        <f>'U17 Results'!L58</f>
        <v>Solihull</v>
      </c>
      <c r="M45" s="69"/>
      <c r="N45" s="69"/>
      <c r="O45" s="251">
        <f>'U17 Results'!N58</f>
        <v>23</v>
      </c>
    </row>
    <row r="46" spans="2:15" ht="15.75" customHeight="1" x14ac:dyDescent="0.25">
      <c r="B46" s="9" t="str">
        <f t="shared" si="1"/>
        <v xml:space="preserve"> </v>
      </c>
      <c r="C46" s="75"/>
      <c r="D46" s="75"/>
      <c r="E46" s="75"/>
      <c r="F46" s="75"/>
      <c r="G46" s="248" t="s">
        <v>93</v>
      </c>
      <c r="H46" s="304"/>
      <c r="I46" s="69"/>
      <c r="J46" s="249"/>
      <c r="K46" s="250"/>
      <c r="L46" s="69" t="str">
        <f>'Male &amp; Female Results'!L25</f>
        <v>Stratford</v>
      </c>
      <c r="M46" s="69"/>
      <c r="N46" s="69"/>
      <c r="O46" s="251">
        <f>'Male &amp; Female Results'!N25</f>
        <v>22.5</v>
      </c>
    </row>
    <row r="47" spans="2:15" ht="15.75" customHeight="1" x14ac:dyDescent="0.25">
      <c r="B47" s="9" t="str">
        <f t="shared" si="1"/>
        <v xml:space="preserve"> </v>
      </c>
      <c r="C47" s="75"/>
      <c r="D47" s="75"/>
      <c r="E47" s="75"/>
      <c r="F47" s="75"/>
      <c r="G47" s="248" t="s">
        <v>99</v>
      </c>
      <c r="H47" s="304"/>
      <c r="I47" s="69"/>
      <c r="J47" s="249"/>
      <c r="K47" s="250"/>
      <c r="L47" s="69" t="str">
        <f>'Male &amp; Female Results'!L58</f>
        <v>Rugby &amp; N'hampton</v>
      </c>
      <c r="M47" s="69"/>
      <c r="N47" s="69"/>
      <c r="O47" s="251">
        <f>'Male &amp; Female Results'!N58</f>
        <v>20</v>
      </c>
    </row>
    <row r="48" spans="2:15" ht="15.75" customHeight="1" x14ac:dyDescent="0.25">
      <c r="B48" s="9" t="str">
        <f t="shared" si="1"/>
        <v xml:space="preserve"> </v>
      </c>
      <c r="C48" s="75"/>
      <c r="D48" s="75"/>
      <c r="E48" s="75"/>
      <c r="F48" s="75"/>
      <c r="G48" s="248" t="s">
        <v>78</v>
      </c>
      <c r="H48" s="304"/>
      <c r="I48" s="69"/>
      <c r="J48" s="249"/>
      <c r="K48" s="250"/>
      <c r="L48" s="69" t="str">
        <f>'U11 Results'!L25</f>
        <v>Stratford</v>
      </c>
      <c r="M48" s="69"/>
      <c r="N48" s="67"/>
      <c r="O48" s="251">
        <f>'U11 Results'!N25</f>
        <v>23</v>
      </c>
    </row>
    <row r="49" spans="1:16" ht="15.75" customHeight="1" x14ac:dyDescent="0.25">
      <c r="B49" s="9" t="str">
        <f t="shared" si="1"/>
        <v xml:space="preserve"> </v>
      </c>
      <c r="C49" s="75"/>
      <c r="D49" s="75"/>
      <c r="E49" s="75"/>
      <c r="F49" s="75"/>
      <c r="G49" s="248" t="s">
        <v>95</v>
      </c>
      <c r="H49" s="304"/>
      <c r="I49" s="69"/>
      <c r="J49" s="249"/>
      <c r="K49" s="250"/>
      <c r="L49" s="69" t="str">
        <f>'U11 Results'!L58</f>
        <v>Rugby &amp; N'hampton</v>
      </c>
      <c r="M49" s="69"/>
      <c r="N49" s="67"/>
      <c r="O49" s="251">
        <f>'U11 Results'!N58</f>
        <v>24</v>
      </c>
    </row>
    <row r="50" spans="1:16" x14ac:dyDescent="0.25">
      <c r="B50" s="9" t="str">
        <f t="shared" si="1"/>
        <v xml:space="preserve"> </v>
      </c>
      <c r="C50" s="75"/>
      <c r="D50" s="75"/>
      <c r="E50" s="75"/>
      <c r="F50" s="75"/>
      <c r="G50" s="252"/>
      <c r="H50" s="64"/>
      <c r="I50" s="64"/>
      <c r="J50" s="65"/>
      <c r="K50" s="252"/>
      <c r="L50" s="64"/>
      <c r="M50" s="64"/>
      <c r="N50" s="64"/>
      <c r="O50" s="146"/>
    </row>
    <row r="51" spans="1:16" x14ac:dyDescent="0.25">
      <c r="B51" s="9" t="str">
        <f t="shared" si="1"/>
        <v xml:space="preserve"> </v>
      </c>
      <c r="C51" s="75"/>
      <c r="D51" s="75"/>
      <c r="E51" s="75"/>
      <c r="F51" s="75"/>
      <c r="G51" s="67"/>
      <c r="H51" s="67"/>
      <c r="I51" s="67"/>
      <c r="J51" s="67"/>
      <c r="K51" s="67"/>
      <c r="L51" s="67"/>
      <c r="M51" s="67"/>
      <c r="N51" s="67"/>
      <c r="O51" s="68"/>
    </row>
    <row r="52" spans="1:16" ht="15.6" x14ac:dyDescent="0.3">
      <c r="C52" s="253" t="s">
        <v>107</v>
      </c>
      <c r="D52" s="75"/>
      <c r="E52" s="75"/>
      <c r="F52" s="75"/>
      <c r="G52" s="67"/>
      <c r="H52" s="67"/>
      <c r="I52" s="67"/>
      <c r="J52" s="67"/>
      <c r="K52" s="67"/>
      <c r="L52" s="67"/>
      <c r="M52" s="67"/>
      <c r="N52" s="67"/>
      <c r="O52" s="68"/>
    </row>
    <row r="53" spans="1:16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6" ht="16.2" thickBot="1" x14ac:dyDescent="0.35">
      <c r="B54" s="80" t="s">
        <v>108</v>
      </c>
      <c r="C54" s="75"/>
      <c r="D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1:16" x14ac:dyDescent="0.25">
      <c r="A55" s="317"/>
      <c r="B55" s="318" t="s">
        <v>109</v>
      </c>
      <c r="C55" s="319"/>
      <c r="D55" s="320"/>
      <c r="E55" s="321"/>
      <c r="G55" s="440" t="s">
        <v>110</v>
      </c>
      <c r="H55" s="319"/>
      <c r="I55" s="319"/>
      <c r="J55" s="321"/>
      <c r="L55" s="440" t="s">
        <v>111</v>
      </c>
      <c r="M55" s="533"/>
      <c r="N55" s="319"/>
      <c r="O55" s="319"/>
      <c r="P55" s="321"/>
    </row>
    <row r="56" spans="1:16" ht="13.8" thickBot="1" x14ac:dyDescent="0.3">
      <c r="A56" s="322" t="s">
        <v>54</v>
      </c>
      <c r="B56" s="323"/>
      <c r="C56" s="324" t="s">
        <v>112</v>
      </c>
      <c r="D56" s="325" t="s">
        <v>19</v>
      </c>
      <c r="E56" s="326"/>
      <c r="G56" s="322" t="s">
        <v>54</v>
      </c>
      <c r="H56" s="324" t="s">
        <v>112</v>
      </c>
      <c r="I56" s="324" t="s">
        <v>19</v>
      </c>
      <c r="J56" s="326"/>
      <c r="L56" s="534" t="s">
        <v>54</v>
      </c>
      <c r="M56" s="306"/>
      <c r="N56" s="258" t="s">
        <v>113</v>
      </c>
      <c r="O56" s="258" t="s">
        <v>19</v>
      </c>
      <c r="P56" s="535"/>
    </row>
    <row r="57" spans="1:16" x14ac:dyDescent="0.25">
      <c r="A57" s="425" t="s">
        <v>187</v>
      </c>
      <c r="B57" s="308"/>
      <c r="C57" s="265">
        <v>10.6</v>
      </c>
      <c r="D57" s="311" t="s">
        <v>129</v>
      </c>
      <c r="E57" s="316"/>
      <c r="G57" s="433" t="s">
        <v>179</v>
      </c>
      <c r="H57" s="265" t="s">
        <v>180</v>
      </c>
      <c r="I57" s="311" t="s">
        <v>129</v>
      </c>
      <c r="J57" s="439"/>
      <c r="K57" s="262"/>
      <c r="L57" s="433" t="s">
        <v>184</v>
      </c>
      <c r="M57" s="308"/>
      <c r="N57" s="260">
        <v>4</v>
      </c>
      <c r="O57" s="311" t="s">
        <v>123</v>
      </c>
      <c r="P57" s="426"/>
    </row>
    <row r="58" spans="1:16" x14ac:dyDescent="0.25">
      <c r="A58" s="425" t="s">
        <v>188</v>
      </c>
      <c r="B58" s="308"/>
      <c r="C58" s="265">
        <v>10.9</v>
      </c>
      <c r="D58" s="311" t="s">
        <v>127</v>
      </c>
      <c r="E58" s="266"/>
      <c r="G58" s="433" t="s">
        <v>182</v>
      </c>
      <c r="H58" s="265" t="s">
        <v>181</v>
      </c>
      <c r="I58" s="311" t="s">
        <v>22</v>
      </c>
      <c r="J58" s="439"/>
      <c r="K58" s="262"/>
      <c r="L58" s="433" t="s">
        <v>185</v>
      </c>
      <c r="M58" s="308"/>
      <c r="N58" s="265">
        <v>3.9</v>
      </c>
      <c r="O58" s="311" t="s">
        <v>40</v>
      </c>
      <c r="P58" s="426"/>
    </row>
    <row r="59" spans="1:16" x14ac:dyDescent="0.25">
      <c r="A59" s="425" t="s">
        <v>185</v>
      </c>
      <c r="B59" s="308"/>
      <c r="C59" s="265">
        <v>10.9</v>
      </c>
      <c r="D59" s="311" t="s">
        <v>40</v>
      </c>
      <c r="E59" s="266"/>
      <c r="G59" s="433" t="s">
        <v>178</v>
      </c>
      <c r="H59" s="265" t="s">
        <v>183</v>
      </c>
      <c r="I59" s="311" t="s">
        <v>37</v>
      </c>
      <c r="J59" s="439"/>
      <c r="K59" s="262"/>
      <c r="L59" s="433" t="s">
        <v>186</v>
      </c>
      <c r="M59" s="308"/>
      <c r="N59" s="265">
        <v>3.9</v>
      </c>
      <c r="O59" s="311" t="s">
        <v>127</v>
      </c>
      <c r="P59" s="426"/>
    </row>
    <row r="60" spans="1:16" x14ac:dyDescent="0.25">
      <c r="A60" s="425"/>
      <c r="B60" s="308"/>
      <c r="C60" s="265"/>
      <c r="D60" s="311"/>
      <c r="E60" s="266"/>
      <c r="G60" s="425"/>
      <c r="H60" s="265"/>
      <c r="I60" s="311"/>
      <c r="J60" s="426"/>
      <c r="K60" s="262"/>
      <c r="L60" s="433" t="s">
        <v>178</v>
      </c>
      <c r="M60" s="308"/>
      <c r="N60" s="265">
        <v>3.9</v>
      </c>
      <c r="O60" s="311" t="s">
        <v>37</v>
      </c>
      <c r="P60" s="426"/>
    </row>
    <row r="61" spans="1:16" ht="13.8" thickBot="1" x14ac:dyDescent="0.3">
      <c r="A61" s="431"/>
      <c r="B61" s="309"/>
      <c r="C61" s="267"/>
      <c r="D61" s="312"/>
      <c r="E61" s="268"/>
      <c r="G61" s="434"/>
      <c r="H61" s="427"/>
      <c r="I61" s="428"/>
      <c r="J61" s="429"/>
      <c r="K61" s="262"/>
      <c r="L61" s="434" t="s">
        <v>176</v>
      </c>
      <c r="M61" s="536"/>
      <c r="N61" s="427">
        <v>3.9</v>
      </c>
      <c r="O61" s="428" t="s">
        <v>37</v>
      </c>
      <c r="P61" s="429"/>
    </row>
    <row r="62" spans="1:16" x14ac:dyDescent="0.25">
      <c r="C62" s="269"/>
      <c r="D62" s="313"/>
      <c r="E62" s="270"/>
      <c r="H62" s="269"/>
      <c r="I62" s="269"/>
    </row>
    <row r="63" spans="1:16" ht="16.2" thickBot="1" x14ac:dyDescent="0.35">
      <c r="B63" s="334" t="s">
        <v>114</v>
      </c>
      <c r="C63" s="269"/>
      <c r="D63" s="313"/>
      <c r="E63" s="270"/>
      <c r="H63" s="269"/>
      <c r="I63" s="269"/>
    </row>
    <row r="64" spans="1:16" x14ac:dyDescent="0.25">
      <c r="A64" s="317"/>
      <c r="B64" s="318" t="s">
        <v>109</v>
      </c>
      <c r="C64" s="271"/>
      <c r="D64" s="314"/>
      <c r="E64" s="272"/>
      <c r="G64" s="254" t="s">
        <v>110</v>
      </c>
      <c r="H64" s="271"/>
      <c r="I64" s="271"/>
      <c r="J64" s="256"/>
      <c r="L64" s="254" t="s">
        <v>111</v>
      </c>
      <c r="M64" s="305"/>
      <c r="N64" s="255"/>
      <c r="O64" s="255"/>
      <c r="P64" s="256"/>
    </row>
    <row r="65" spans="1:16" ht="13.8" thickBot="1" x14ac:dyDescent="0.3">
      <c r="A65" s="322" t="s">
        <v>54</v>
      </c>
      <c r="B65" s="306"/>
      <c r="C65" s="273" t="s">
        <v>112</v>
      </c>
      <c r="D65" s="315" t="s">
        <v>19</v>
      </c>
      <c r="E65" s="274"/>
      <c r="G65" s="257" t="s">
        <v>54</v>
      </c>
      <c r="H65" s="273" t="s">
        <v>112</v>
      </c>
      <c r="I65" s="273" t="s">
        <v>19</v>
      </c>
      <c r="J65" s="259"/>
      <c r="L65" s="257" t="s">
        <v>54</v>
      </c>
      <c r="M65" s="306"/>
      <c r="N65" s="258" t="s">
        <v>113</v>
      </c>
      <c r="O65" s="258" t="s">
        <v>19</v>
      </c>
      <c r="P65" s="259"/>
    </row>
    <row r="66" spans="1:16" x14ac:dyDescent="0.25">
      <c r="A66" s="441" t="s">
        <v>189</v>
      </c>
      <c r="B66" s="307"/>
      <c r="C66" s="260">
        <v>11.3</v>
      </c>
      <c r="D66" s="310" t="s">
        <v>127</v>
      </c>
      <c r="E66" s="261"/>
      <c r="G66" s="430" t="s">
        <v>193</v>
      </c>
      <c r="H66" s="260" t="s">
        <v>194</v>
      </c>
      <c r="I66" s="310" t="s">
        <v>127</v>
      </c>
      <c r="J66" s="263"/>
      <c r="K66" s="262"/>
      <c r="L66" s="430" t="s">
        <v>191</v>
      </c>
      <c r="M66" s="307"/>
      <c r="N66" s="260">
        <v>3.93</v>
      </c>
      <c r="O66" s="310" t="s">
        <v>127</v>
      </c>
      <c r="P66" s="263"/>
    </row>
    <row r="67" spans="1:16" x14ac:dyDescent="0.25">
      <c r="A67" s="425" t="s">
        <v>198</v>
      </c>
      <c r="B67" s="308"/>
      <c r="C67" s="265">
        <v>11.6</v>
      </c>
      <c r="D67" s="311" t="s">
        <v>37</v>
      </c>
      <c r="E67" s="266"/>
      <c r="G67" s="425" t="s">
        <v>191</v>
      </c>
      <c r="H67" s="265" t="s">
        <v>195</v>
      </c>
      <c r="I67" s="311" t="s">
        <v>127</v>
      </c>
      <c r="J67" s="264"/>
      <c r="K67" s="262"/>
      <c r="L67" s="425" t="s">
        <v>189</v>
      </c>
      <c r="M67" s="308"/>
      <c r="N67" s="265">
        <v>3.89</v>
      </c>
      <c r="O67" s="311" t="s">
        <v>127</v>
      </c>
      <c r="P67" s="264"/>
    </row>
    <row r="68" spans="1:16" x14ac:dyDescent="0.25">
      <c r="A68" s="425" t="s">
        <v>199</v>
      </c>
      <c r="B68" s="308"/>
      <c r="C68" s="265">
        <v>11.6</v>
      </c>
      <c r="D68" s="311" t="s">
        <v>33</v>
      </c>
      <c r="E68" s="266"/>
      <c r="G68" s="425" t="s">
        <v>197</v>
      </c>
      <c r="H68" s="265" t="s">
        <v>196</v>
      </c>
      <c r="I68" s="311" t="s">
        <v>129</v>
      </c>
      <c r="J68" s="264"/>
      <c r="K68" s="262"/>
      <c r="L68" s="425" t="s">
        <v>192</v>
      </c>
      <c r="M68" s="308"/>
      <c r="N68" s="265">
        <v>3.71</v>
      </c>
      <c r="O68" s="311" t="s">
        <v>22</v>
      </c>
      <c r="P68" s="264"/>
    </row>
    <row r="69" spans="1:16" x14ac:dyDescent="0.25">
      <c r="A69" s="425"/>
      <c r="B69" s="308"/>
      <c r="C69" s="265"/>
      <c r="D69" s="311"/>
      <c r="E69" s="266"/>
      <c r="G69" s="425"/>
      <c r="H69" s="265"/>
      <c r="I69" s="311"/>
      <c r="J69" s="264"/>
      <c r="K69" s="262"/>
      <c r="L69" s="425"/>
      <c r="M69" s="308"/>
      <c r="N69" s="265"/>
      <c r="O69" s="311"/>
      <c r="P69" s="264"/>
    </row>
    <row r="70" spans="1:16" ht="13.8" thickBot="1" x14ac:dyDescent="0.3">
      <c r="A70" s="432"/>
      <c r="B70" s="309"/>
      <c r="C70" s="267"/>
      <c r="D70" s="312"/>
      <c r="E70" s="268"/>
      <c r="G70" s="431"/>
      <c r="H70" s="267"/>
      <c r="I70" s="312"/>
      <c r="J70" s="268"/>
      <c r="K70" s="262"/>
      <c r="L70" s="431"/>
      <c r="M70" s="309"/>
      <c r="N70" s="267"/>
      <c r="O70" s="312"/>
      <c r="P70" s="268"/>
    </row>
    <row r="72" spans="1:16" ht="16.2" thickBot="1" x14ac:dyDescent="0.35">
      <c r="G72" s="80" t="s">
        <v>108</v>
      </c>
      <c r="L72" s="334" t="s">
        <v>114</v>
      </c>
    </row>
    <row r="73" spans="1:16" x14ac:dyDescent="0.25">
      <c r="G73" s="254" t="s">
        <v>175</v>
      </c>
      <c r="H73" s="271"/>
      <c r="I73" s="271"/>
      <c r="J73" s="256"/>
      <c r="L73" s="254" t="s">
        <v>175</v>
      </c>
      <c r="M73" s="305"/>
      <c r="N73" s="255"/>
      <c r="O73" s="255"/>
      <c r="P73" s="256"/>
    </row>
    <row r="74" spans="1:16" ht="13.8" thickBot="1" x14ac:dyDescent="0.3">
      <c r="G74" s="257" t="s">
        <v>54</v>
      </c>
      <c r="H74" s="273" t="s">
        <v>113</v>
      </c>
      <c r="I74" s="273" t="s">
        <v>19</v>
      </c>
      <c r="J74" s="259"/>
      <c r="L74" s="257" t="s">
        <v>54</v>
      </c>
      <c r="M74" s="306"/>
      <c r="N74" s="258" t="s">
        <v>113</v>
      </c>
      <c r="O74" s="258" t="s">
        <v>19</v>
      </c>
      <c r="P74" s="259"/>
    </row>
    <row r="75" spans="1:16" x14ac:dyDescent="0.25">
      <c r="G75" s="430" t="s">
        <v>176</v>
      </c>
      <c r="H75" s="260">
        <v>38.18</v>
      </c>
      <c r="I75" s="310" t="s">
        <v>37</v>
      </c>
      <c r="J75" s="263"/>
      <c r="K75" s="262"/>
      <c r="L75" s="430" t="s">
        <v>191</v>
      </c>
      <c r="M75" s="307"/>
      <c r="N75" s="260">
        <v>27.25</v>
      </c>
      <c r="O75" s="310" t="s">
        <v>127</v>
      </c>
      <c r="P75" s="263"/>
    </row>
    <row r="76" spans="1:16" x14ac:dyDescent="0.25">
      <c r="G76" s="425" t="s">
        <v>177</v>
      </c>
      <c r="H76" s="265">
        <v>36.229999999999997</v>
      </c>
      <c r="I76" s="311" t="s">
        <v>123</v>
      </c>
      <c r="J76" s="264"/>
      <c r="K76" s="262"/>
      <c r="L76" s="425" t="s">
        <v>189</v>
      </c>
      <c r="M76" s="308"/>
      <c r="N76" s="265">
        <v>25.3</v>
      </c>
      <c r="O76" s="311" t="s">
        <v>127</v>
      </c>
      <c r="P76" s="264"/>
    </row>
    <row r="77" spans="1:16" x14ac:dyDescent="0.25">
      <c r="G77" s="425" t="s">
        <v>178</v>
      </c>
      <c r="H77" s="265">
        <v>33.44</v>
      </c>
      <c r="I77" s="311" t="s">
        <v>37</v>
      </c>
      <c r="J77" s="264"/>
      <c r="K77" s="262"/>
      <c r="L77" s="425" t="s">
        <v>190</v>
      </c>
      <c r="M77" s="308"/>
      <c r="N77" s="265">
        <v>22.18</v>
      </c>
      <c r="O77" s="311" t="s">
        <v>123</v>
      </c>
      <c r="P77" s="264"/>
    </row>
    <row r="78" spans="1:16" x14ac:dyDescent="0.25">
      <c r="G78" s="425"/>
      <c r="H78" s="265"/>
      <c r="I78" s="311"/>
      <c r="J78" s="264"/>
      <c r="K78" s="262"/>
      <c r="L78" s="425"/>
      <c r="M78" s="308"/>
      <c r="N78" s="265"/>
      <c r="O78" s="311"/>
      <c r="P78" s="264"/>
    </row>
    <row r="79" spans="1:16" ht="13.8" thickBot="1" x14ac:dyDescent="0.3">
      <c r="G79" s="431"/>
      <c r="H79" s="267"/>
      <c r="I79" s="312"/>
      <c r="J79" s="268"/>
      <c r="K79" s="262"/>
      <c r="L79" s="431"/>
      <c r="M79" s="309"/>
      <c r="N79" s="267"/>
      <c r="O79" s="312"/>
      <c r="P79" s="268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/>
      <c r="M104" s="209"/>
    </row>
    <row r="105" spans="12:13" x14ac:dyDescent="0.25">
      <c r="L105" s="209"/>
      <c r="M105" s="209"/>
    </row>
    <row r="106" spans="12:13" x14ac:dyDescent="0.25">
      <c r="L106" s="209">
        <f>'Girls Input'!BF75</f>
        <v>0</v>
      </c>
      <c r="M106" s="209"/>
    </row>
    <row r="107" spans="12:13" x14ac:dyDescent="0.25">
      <c r="L107" s="209">
        <f>'Girls Input'!BF76</f>
        <v>0</v>
      </c>
      <c r="M107" s="209"/>
    </row>
    <row r="108" spans="12:13" x14ac:dyDescent="0.25">
      <c r="L108" s="209">
        <f>'Girls Input'!BF77</f>
        <v>0</v>
      </c>
      <c r="M108" s="209"/>
    </row>
    <row r="109" spans="12:13" x14ac:dyDescent="0.25">
      <c r="L109" s="209">
        <f>'Girls Input'!BF78</f>
        <v>0</v>
      </c>
      <c r="M109" s="209"/>
    </row>
    <row r="110" spans="12:13" x14ac:dyDescent="0.25">
      <c r="L110" s="209">
        <f>'Girls Input'!BF79</f>
        <v>0</v>
      </c>
      <c r="M110" s="209"/>
    </row>
    <row r="111" spans="12:13" x14ac:dyDescent="0.25">
      <c r="L111" s="209" t="str">
        <f>'Girls Input'!BF80</f>
        <v>Amber Valley</v>
      </c>
      <c r="M111" s="209"/>
    </row>
    <row r="112" spans="12:13" x14ac:dyDescent="0.25">
      <c r="L112" s="209" t="str">
        <f>'Girls Input'!BF81</f>
        <v>Banbury</v>
      </c>
      <c r="M112" s="209"/>
    </row>
    <row r="113" spans="12:13" x14ac:dyDescent="0.25">
      <c r="L113" s="209" t="str">
        <f>'Girls Input'!BF82</f>
        <v>Coventry Godiva</v>
      </c>
      <c r="M113" s="209"/>
    </row>
    <row r="114" spans="12:13" x14ac:dyDescent="0.25">
      <c r="L114" s="209" t="str">
        <f>'Girls Input'!BF83</f>
        <v>Kettering</v>
      </c>
      <c r="M114" s="209"/>
    </row>
    <row r="115" spans="12:13" x14ac:dyDescent="0.25">
      <c r="L115" s="209" t="str">
        <f>'Girls Input'!BF84</f>
        <v>Leicester</v>
      </c>
      <c r="M115" s="209"/>
    </row>
    <row r="116" spans="12:13" x14ac:dyDescent="0.25">
      <c r="L116" s="209" t="str">
        <f>'Girls Input'!BF85</f>
        <v>Rugby &amp; N'hampton</v>
      </c>
      <c r="M116" s="209"/>
    </row>
    <row r="117" spans="12:13" x14ac:dyDescent="0.25">
      <c r="L117" s="209" t="str">
        <f>'Girls Input'!BF86</f>
        <v>Solihull</v>
      </c>
      <c r="M117" s="209"/>
    </row>
    <row r="118" spans="12:13" x14ac:dyDescent="0.25">
      <c r="L118" s="209" t="str">
        <f>'Girls Input'!BF87</f>
        <v>Stratford</v>
      </c>
      <c r="M118" s="209"/>
    </row>
    <row r="119" spans="12:13" x14ac:dyDescent="0.25">
      <c r="L119" s="209">
        <f>'Girls Input'!BF88</f>
        <v>0</v>
      </c>
      <c r="M119" s="209"/>
    </row>
    <row r="120" spans="12:13" x14ac:dyDescent="0.25">
      <c r="L120" s="209">
        <f>'Girls Input'!BF89</f>
        <v>0</v>
      </c>
      <c r="M120" s="209"/>
    </row>
    <row r="121" spans="12:13" x14ac:dyDescent="0.25">
      <c r="L121" s="209">
        <f>'Girls Input'!BF90</f>
        <v>0</v>
      </c>
      <c r="M121" s="209"/>
    </row>
    <row r="122" spans="12:13" x14ac:dyDescent="0.25">
      <c r="L122" s="209">
        <f>'Girls Input'!BF91</f>
        <v>0</v>
      </c>
      <c r="M122" s="209"/>
    </row>
    <row r="123" spans="12:13" x14ac:dyDescent="0.25">
      <c r="L123" s="209">
        <f>'Girls Input'!BF92</f>
        <v>0</v>
      </c>
      <c r="M123" s="209"/>
    </row>
    <row r="124" spans="12:13" x14ac:dyDescent="0.25">
      <c r="L124" s="209">
        <f>'Girls Input'!BF93</f>
        <v>0</v>
      </c>
      <c r="M124" s="209"/>
    </row>
    <row r="125" spans="12:13" x14ac:dyDescent="0.25">
      <c r="L125" s="209">
        <f>'Girls Input'!BF94</f>
        <v>0</v>
      </c>
      <c r="M125" s="209"/>
    </row>
    <row r="126" spans="12:13" x14ac:dyDescent="0.25">
      <c r="L126" s="209">
        <f>'Girls Input'!BF95</f>
        <v>0</v>
      </c>
      <c r="M126" s="209"/>
    </row>
    <row r="127" spans="12:13" x14ac:dyDescent="0.25">
      <c r="L127" s="209">
        <f>'Girls Input'!BF96</f>
        <v>0</v>
      </c>
      <c r="M127" s="209"/>
    </row>
    <row r="128" spans="12:13" x14ac:dyDescent="0.25">
      <c r="L128" s="209">
        <f>'Girls Input'!BF97</f>
        <v>0</v>
      </c>
      <c r="M128" s="209"/>
    </row>
    <row r="129" spans="12:13" x14ac:dyDescent="0.25">
      <c r="L129" s="209">
        <f>'Girls Input'!BF98</f>
        <v>0</v>
      </c>
      <c r="M129" s="209"/>
    </row>
    <row r="130" spans="12:13" x14ac:dyDescent="0.25">
      <c r="L130" s="209">
        <f>'Girls Input'!BF99</f>
        <v>0</v>
      </c>
      <c r="M130" s="209"/>
    </row>
    <row r="131" spans="12:13" x14ac:dyDescent="0.25">
      <c r="L131" s="209">
        <f>'Girls Input'!BF100</f>
        <v>0</v>
      </c>
      <c r="M131" s="209"/>
    </row>
    <row r="132" spans="12:13" x14ac:dyDescent="0.25">
      <c r="L132" s="209">
        <f>'Girls Input'!BF101</f>
        <v>0</v>
      </c>
      <c r="M132" s="209"/>
    </row>
    <row r="133" spans="12:13" x14ac:dyDescent="0.25">
      <c r="L133" s="209">
        <f>'Girls Input'!BF102</f>
        <v>0</v>
      </c>
      <c r="M133" s="209"/>
    </row>
    <row r="134" spans="12:13" x14ac:dyDescent="0.25">
      <c r="L134" s="209">
        <f>'Girls Input'!BF103</f>
        <v>0</v>
      </c>
      <c r="M134" s="209"/>
    </row>
    <row r="135" spans="12:13" x14ac:dyDescent="0.25">
      <c r="L135" s="209">
        <f>'Girls Input'!BF104</f>
        <v>0</v>
      </c>
      <c r="M135" s="209"/>
    </row>
    <row r="136" spans="12:13" x14ac:dyDescent="0.25">
      <c r="L136" s="209">
        <f>'Girls Input'!BF105</f>
        <v>0</v>
      </c>
      <c r="M136" s="209"/>
    </row>
    <row r="137" spans="12:13" x14ac:dyDescent="0.25">
      <c r="L137" s="209">
        <f>'Girls Input'!BF106</f>
        <v>0</v>
      </c>
      <c r="M137" s="209"/>
    </row>
    <row r="138" spans="12:13" x14ac:dyDescent="0.25">
      <c r="L138" s="209">
        <f>'Girls Input'!BF107</f>
        <v>0</v>
      </c>
      <c r="M138" s="209"/>
    </row>
    <row r="139" spans="12:13" x14ac:dyDescent="0.25">
      <c r="L139" s="209">
        <f>'Girls Input'!BF108</f>
        <v>0</v>
      </c>
      <c r="M139" s="209"/>
    </row>
    <row r="140" spans="12:13" x14ac:dyDescent="0.25">
      <c r="L140" s="209">
        <f>'Girls Input'!BF109</f>
        <v>0</v>
      </c>
      <c r="M140" s="209"/>
    </row>
    <row r="141" spans="12:13" x14ac:dyDescent="0.25">
      <c r="L141" s="209">
        <f>'Girls Input'!BF110</f>
        <v>0</v>
      </c>
      <c r="M141" s="209"/>
    </row>
    <row r="142" spans="12:13" x14ac:dyDescent="0.25">
      <c r="L142" s="209">
        <f>'Girls Input'!BF111</f>
        <v>0</v>
      </c>
      <c r="M142" s="209"/>
    </row>
    <row r="143" spans="12:13" x14ac:dyDescent="0.25">
      <c r="L143" s="209">
        <f>'Girls Input'!BF112</f>
        <v>0</v>
      </c>
      <c r="M143" s="209"/>
    </row>
    <row r="144" spans="12:13" x14ac:dyDescent="0.25">
      <c r="L144" s="209">
        <f>'Girls Input'!BF113</f>
        <v>0</v>
      </c>
      <c r="M144" s="209"/>
    </row>
    <row r="145" spans="12:13" x14ac:dyDescent="0.25">
      <c r="L145" s="209">
        <f>'Girls Input'!BF114</f>
        <v>0</v>
      </c>
      <c r="M145" s="209"/>
    </row>
    <row r="146" spans="12:13" x14ac:dyDescent="0.25">
      <c r="L146" s="209">
        <f>'Girls Input'!BF115</f>
        <v>0</v>
      </c>
      <c r="M146" s="209"/>
    </row>
    <row r="147" spans="12:13" x14ac:dyDescent="0.25">
      <c r="L147" s="209">
        <f>'Girls Input'!BF116</f>
        <v>0</v>
      </c>
      <c r="M147" s="209"/>
    </row>
    <row r="148" spans="12:13" x14ac:dyDescent="0.25">
      <c r="L148" s="209">
        <f>'Girls Input'!BF117</f>
        <v>0</v>
      </c>
      <c r="M148" s="209"/>
    </row>
    <row r="149" spans="12:13" x14ac:dyDescent="0.25">
      <c r="L149" s="209">
        <f>'Girls Input'!BF118</f>
        <v>0</v>
      </c>
      <c r="M149" s="209"/>
    </row>
    <row r="150" spans="12:13" x14ac:dyDescent="0.25">
      <c r="L150" s="209">
        <f>'Girls Input'!BF119</f>
        <v>0</v>
      </c>
      <c r="M150" s="209"/>
    </row>
    <row r="151" spans="12:13" x14ac:dyDescent="0.25">
      <c r="L151" s="209">
        <f>'Girls Input'!BF120</f>
        <v>0</v>
      </c>
      <c r="M151" s="209"/>
    </row>
    <row r="152" spans="12:13" x14ac:dyDescent="0.25">
      <c r="L152" s="209">
        <f>'Girls Input'!BF121</f>
        <v>0</v>
      </c>
      <c r="M152" s="209"/>
    </row>
    <row r="153" spans="12:13" x14ac:dyDescent="0.25">
      <c r="L153" s="209">
        <f>'Girls Input'!BF122</f>
        <v>0</v>
      </c>
      <c r="M153" s="209"/>
    </row>
    <row r="154" spans="12:13" x14ac:dyDescent="0.25">
      <c r="L154" s="209">
        <f>'Girls Input'!BF123</f>
        <v>0</v>
      </c>
      <c r="M154" s="209"/>
    </row>
    <row r="155" spans="12:13" x14ac:dyDescent="0.25">
      <c r="L155" s="209">
        <f>'Girls Input'!BF124</f>
        <v>0</v>
      </c>
      <c r="M155" s="209"/>
    </row>
    <row r="156" spans="12:13" x14ac:dyDescent="0.25">
      <c r="L156" s="209">
        <f>'Girls Input'!BF125</f>
        <v>0</v>
      </c>
      <c r="M156" s="209"/>
    </row>
    <row r="157" spans="12:13" x14ac:dyDescent="0.25">
      <c r="L157" s="209">
        <f>'Girls Input'!BF126</f>
        <v>0</v>
      </c>
      <c r="M157" s="209"/>
    </row>
    <row r="158" spans="12:13" x14ac:dyDescent="0.25">
      <c r="L158" s="209">
        <f>'Girls Input'!BF127</f>
        <v>0</v>
      </c>
      <c r="M158" s="209"/>
    </row>
    <row r="159" spans="12:13" x14ac:dyDescent="0.25">
      <c r="L159" s="209">
        <f>'Girls Input'!BF128</f>
        <v>0</v>
      </c>
      <c r="M159" s="209"/>
    </row>
    <row r="160" spans="12:13" x14ac:dyDescent="0.25">
      <c r="L160" s="209">
        <f>'Girls Input'!BF129</f>
        <v>0</v>
      </c>
      <c r="M160" s="209"/>
    </row>
    <row r="161" spans="12:13" x14ac:dyDescent="0.25">
      <c r="L161" s="209">
        <f>'Girls Input'!BF130</f>
        <v>0</v>
      </c>
      <c r="M161" s="209"/>
    </row>
    <row r="162" spans="12:13" x14ac:dyDescent="0.25">
      <c r="L162" s="209">
        <f>'Girls Input'!BF131</f>
        <v>0</v>
      </c>
      <c r="M162" s="209"/>
    </row>
    <row r="163" spans="12:13" x14ac:dyDescent="0.25">
      <c r="L163" s="209">
        <f>'Girls Input'!BF132</f>
        <v>0</v>
      </c>
      <c r="M163" s="209"/>
    </row>
    <row r="164" spans="12:13" x14ac:dyDescent="0.25">
      <c r="L164" s="209">
        <f>'Girls Input'!BF133</f>
        <v>0</v>
      </c>
      <c r="M164" s="209"/>
    </row>
    <row r="165" spans="12:13" x14ac:dyDescent="0.25">
      <c r="L165" s="209">
        <f>'Girls Input'!BF134</f>
        <v>0</v>
      </c>
      <c r="M165" s="209"/>
    </row>
    <row r="166" spans="12:13" x14ac:dyDescent="0.25">
      <c r="L166" s="209">
        <f>'Girls Input'!BF135</f>
        <v>0</v>
      </c>
      <c r="M166" s="209"/>
    </row>
    <row r="167" spans="12:13" x14ac:dyDescent="0.25">
      <c r="L167" s="209">
        <f>'Girls Input'!BF136</f>
        <v>0</v>
      </c>
      <c r="M167" s="209"/>
    </row>
    <row r="168" spans="12:13" x14ac:dyDescent="0.25">
      <c r="L168" s="209">
        <f>'Girls Input'!BF137</f>
        <v>0</v>
      </c>
      <c r="M168" s="209"/>
    </row>
    <row r="169" spans="12:13" x14ac:dyDescent="0.25">
      <c r="L169" s="209">
        <f>'Girls Input'!BF138</f>
        <v>0</v>
      </c>
      <c r="M169" s="209"/>
    </row>
    <row r="170" spans="12:13" x14ac:dyDescent="0.25">
      <c r="L170" s="209">
        <f>'Girls Input'!BF139</f>
        <v>0</v>
      </c>
      <c r="M170" s="209"/>
    </row>
    <row r="171" spans="12:13" x14ac:dyDescent="0.25">
      <c r="L171" s="209">
        <f>'Girls Input'!BF140</f>
        <v>0</v>
      </c>
      <c r="M171" s="209"/>
    </row>
    <row r="172" spans="12:13" x14ac:dyDescent="0.25">
      <c r="L172" s="209">
        <f>'Girls Input'!BF141</f>
        <v>0</v>
      </c>
      <c r="M172" s="209"/>
    </row>
    <row r="173" spans="12:13" x14ac:dyDescent="0.25">
      <c r="L173" s="209">
        <f>'Girls Input'!BF142</f>
        <v>0</v>
      </c>
      <c r="M173" s="209"/>
    </row>
    <row r="174" spans="12:13" x14ac:dyDescent="0.25">
      <c r="L174" s="209">
        <f>'Girls Input'!BF143</f>
        <v>0</v>
      </c>
      <c r="M174" s="209"/>
    </row>
    <row r="175" spans="12:13" x14ac:dyDescent="0.25">
      <c r="L175" s="209">
        <f>'Girls Input'!BF144</f>
        <v>0</v>
      </c>
      <c r="M175" s="209"/>
    </row>
    <row r="176" spans="12:13" x14ac:dyDescent="0.25">
      <c r="L176" s="209">
        <f>'Girls Input'!BF145</f>
        <v>0</v>
      </c>
      <c r="M176" s="209"/>
    </row>
    <row r="177" spans="12:13" x14ac:dyDescent="0.25">
      <c r="L177" s="209">
        <f>'Girls Input'!BF146</f>
        <v>0</v>
      </c>
      <c r="M177" s="209"/>
    </row>
    <row r="178" spans="12:13" x14ac:dyDescent="0.25">
      <c r="L178" s="209">
        <f>'Girls Input'!BF147</f>
        <v>0</v>
      </c>
      <c r="M178" s="209"/>
    </row>
    <row r="179" spans="12:13" x14ac:dyDescent="0.25">
      <c r="L179" s="209">
        <f>'Girls Input'!BF148</f>
        <v>0</v>
      </c>
      <c r="M179" s="209"/>
    </row>
    <row r="180" spans="12:13" x14ac:dyDescent="0.25">
      <c r="L180" s="209">
        <f>'Girls Input'!BF149</f>
        <v>0</v>
      </c>
      <c r="M180" s="209"/>
    </row>
    <row r="181" spans="12:13" x14ac:dyDescent="0.25">
      <c r="L181" s="209">
        <f>'Girls Input'!BF150</f>
        <v>0</v>
      </c>
      <c r="M181" s="209"/>
    </row>
    <row r="182" spans="12:13" x14ac:dyDescent="0.25">
      <c r="L182" s="209">
        <f>'Girls Input'!BF151</f>
        <v>0</v>
      </c>
      <c r="M182" s="209"/>
    </row>
    <row r="183" spans="12:13" x14ac:dyDescent="0.25">
      <c r="L183" s="209">
        <f>'Girls Input'!BF152</f>
        <v>0</v>
      </c>
      <c r="M183" s="209"/>
    </row>
    <row r="184" spans="12:13" x14ac:dyDescent="0.25">
      <c r="L184" s="209">
        <f>'Girls Input'!BF153</f>
        <v>0</v>
      </c>
      <c r="M184" s="209"/>
    </row>
    <row r="185" spans="12:13" x14ac:dyDescent="0.25">
      <c r="L185" s="209">
        <f>'Girls Input'!BF154</f>
        <v>0</v>
      </c>
      <c r="M185" s="209"/>
    </row>
    <row r="186" spans="12:13" x14ac:dyDescent="0.25">
      <c r="L186" s="209">
        <f>'Girls Input'!BF155</f>
        <v>0</v>
      </c>
      <c r="M186" s="209"/>
    </row>
    <row r="187" spans="12:13" x14ac:dyDescent="0.25">
      <c r="L187" s="209">
        <f>'Girls Input'!BF156</f>
        <v>0</v>
      </c>
      <c r="M187" s="209"/>
    </row>
    <row r="188" spans="12:13" x14ac:dyDescent="0.25">
      <c r="L188" s="209">
        <f>'Girls Input'!BF157</f>
        <v>0</v>
      </c>
      <c r="M188" s="209"/>
    </row>
    <row r="189" spans="12:13" x14ac:dyDescent="0.25">
      <c r="L189" s="209">
        <f>'Girls Input'!BF158</f>
        <v>0</v>
      </c>
      <c r="M189" s="209"/>
    </row>
    <row r="190" spans="12:13" x14ac:dyDescent="0.25">
      <c r="L190" s="209">
        <f>'Girls Input'!BF159</f>
        <v>0</v>
      </c>
      <c r="M190" s="209"/>
    </row>
    <row r="191" spans="12:13" x14ac:dyDescent="0.25">
      <c r="L191" s="209">
        <f>'Girls Input'!BF160</f>
        <v>0</v>
      </c>
      <c r="M191" s="209"/>
    </row>
    <row r="192" spans="12:13" x14ac:dyDescent="0.25">
      <c r="L192" s="209">
        <f>'Girls Input'!BF161</f>
        <v>0</v>
      </c>
      <c r="M192" s="209"/>
    </row>
    <row r="193" spans="12:13" x14ac:dyDescent="0.25">
      <c r="L193" s="209">
        <f>'Girls Input'!BF162</f>
        <v>0</v>
      </c>
      <c r="M193" s="209"/>
    </row>
    <row r="194" spans="12:13" x14ac:dyDescent="0.25">
      <c r="L194" s="209">
        <f>'Girls Input'!BF163</f>
        <v>0</v>
      </c>
      <c r="M194" s="209"/>
    </row>
    <row r="195" spans="12:13" x14ac:dyDescent="0.25">
      <c r="L195" s="209">
        <f>'Girls Input'!BF164</f>
        <v>0</v>
      </c>
      <c r="M195" s="209"/>
    </row>
    <row r="196" spans="12:13" x14ac:dyDescent="0.25">
      <c r="L196" s="209">
        <f>'Girls Input'!BF165</f>
        <v>0</v>
      </c>
      <c r="M196" s="209"/>
    </row>
    <row r="197" spans="12:13" x14ac:dyDescent="0.25">
      <c r="L197" s="209">
        <f>'Girls Input'!BF166</f>
        <v>0</v>
      </c>
      <c r="M197" s="209"/>
    </row>
    <row r="198" spans="12:13" x14ac:dyDescent="0.25">
      <c r="L198" s="209">
        <f>'Girls Input'!BF167</f>
        <v>0</v>
      </c>
      <c r="M198" s="209"/>
    </row>
    <row r="199" spans="12:13" x14ac:dyDescent="0.25">
      <c r="L199" s="209">
        <f>'Girls Input'!BF168</f>
        <v>0</v>
      </c>
      <c r="M199" s="209"/>
    </row>
    <row r="200" spans="12:13" x14ac:dyDescent="0.25">
      <c r="L200" s="209">
        <f>'Girls Input'!BF169</f>
        <v>0</v>
      </c>
      <c r="M200" s="209"/>
    </row>
    <row r="201" spans="12:13" x14ac:dyDescent="0.25">
      <c r="L201" s="209">
        <f>'Girls Input'!BF170</f>
        <v>0</v>
      </c>
      <c r="M201" s="209"/>
    </row>
    <row r="202" spans="12:13" x14ac:dyDescent="0.25">
      <c r="L202" s="209">
        <f>'Girls Input'!BF171</f>
        <v>0</v>
      </c>
      <c r="M202" s="209"/>
    </row>
    <row r="203" spans="12:13" x14ac:dyDescent="0.25">
      <c r="L203" s="209">
        <f>'Girls Input'!BF172</f>
        <v>0</v>
      </c>
      <c r="M203" s="209"/>
    </row>
    <row r="204" spans="12:13" x14ac:dyDescent="0.25">
      <c r="L204" s="209">
        <f>'Girls Input'!BF173</f>
        <v>0</v>
      </c>
      <c r="M204" s="209"/>
    </row>
    <row r="205" spans="12:13" x14ac:dyDescent="0.25">
      <c r="L205" s="209">
        <f>'Girls Input'!BF174</f>
        <v>0</v>
      </c>
      <c r="M205" s="209"/>
    </row>
    <row r="206" spans="12:13" x14ac:dyDescent="0.25">
      <c r="L206" s="209">
        <f>'Girls Input'!BF175</f>
        <v>0</v>
      </c>
      <c r="M206" s="209"/>
    </row>
    <row r="207" spans="12:13" x14ac:dyDescent="0.25">
      <c r="L207" s="209">
        <f>'Girls Input'!BF176</f>
        <v>0</v>
      </c>
      <c r="M207" s="209"/>
    </row>
    <row r="208" spans="12:13" x14ac:dyDescent="0.25">
      <c r="L208" s="209">
        <f>'Girls Input'!BF177</f>
        <v>0</v>
      </c>
      <c r="M208" s="209"/>
    </row>
    <row r="209" spans="12:13" x14ac:dyDescent="0.25">
      <c r="L209" s="209">
        <f>'Girls Input'!BF178</f>
        <v>0</v>
      </c>
      <c r="M209" s="209"/>
    </row>
    <row r="210" spans="12:13" x14ac:dyDescent="0.25">
      <c r="L210" s="209">
        <f>'Girls Input'!BF179</f>
        <v>0</v>
      </c>
      <c r="M210" s="209"/>
    </row>
    <row r="211" spans="12:13" x14ac:dyDescent="0.25">
      <c r="L211" s="209">
        <f>'Girls Input'!BF180</f>
        <v>0</v>
      </c>
      <c r="M211" s="209"/>
    </row>
    <row r="212" spans="12:13" x14ac:dyDescent="0.25">
      <c r="L212" s="209">
        <f>'Girls Input'!BF181</f>
        <v>0</v>
      </c>
      <c r="M212" s="209"/>
    </row>
    <row r="213" spans="12:13" x14ac:dyDescent="0.25">
      <c r="L213" s="209">
        <f>'Girls Input'!BF182</f>
        <v>0</v>
      </c>
      <c r="M213" s="209"/>
    </row>
    <row r="214" spans="12:13" x14ac:dyDescent="0.25">
      <c r="L214" s="209">
        <f>'Girls Input'!BF183</f>
        <v>0</v>
      </c>
      <c r="M214" s="209"/>
    </row>
    <row r="215" spans="12:13" x14ac:dyDescent="0.25">
      <c r="L215" s="209">
        <f>'Girls Input'!BF184</f>
        <v>0</v>
      </c>
      <c r="M215" s="209"/>
    </row>
    <row r="216" spans="12:13" x14ac:dyDescent="0.25">
      <c r="L216" s="209">
        <f>'Girls Input'!BF185</f>
        <v>0</v>
      </c>
      <c r="M216" s="209"/>
    </row>
    <row r="217" spans="12:13" x14ac:dyDescent="0.25">
      <c r="L217" s="209">
        <f>'Girls Input'!BF186</f>
        <v>0</v>
      </c>
      <c r="M217" s="209"/>
    </row>
    <row r="218" spans="12:13" x14ac:dyDescent="0.25">
      <c r="L218" s="209">
        <f>'Girls Input'!BF187</f>
        <v>0</v>
      </c>
      <c r="M218" s="209"/>
    </row>
    <row r="219" spans="12:13" x14ac:dyDescent="0.25">
      <c r="L219" s="209">
        <f>'Girls Input'!BF188</f>
        <v>0</v>
      </c>
      <c r="M219" s="209"/>
    </row>
    <row r="220" spans="12:13" x14ac:dyDescent="0.25">
      <c r="L220" s="209">
        <f>'Girls Input'!BF189</f>
        <v>0</v>
      </c>
      <c r="M220" s="209"/>
    </row>
    <row r="221" spans="12:13" x14ac:dyDescent="0.25">
      <c r="L221" s="209">
        <f>'Girls Input'!BF190</f>
        <v>0</v>
      </c>
      <c r="M221" s="209"/>
    </row>
    <row r="222" spans="12:13" x14ac:dyDescent="0.25">
      <c r="L222" s="209">
        <f>'Girls Input'!BF191</f>
        <v>0</v>
      </c>
      <c r="M222" s="209"/>
    </row>
    <row r="223" spans="12:13" x14ac:dyDescent="0.25">
      <c r="L223" s="209">
        <f>'Girls Input'!BF192</f>
        <v>0</v>
      </c>
      <c r="M223" s="209"/>
    </row>
    <row r="224" spans="12:13" x14ac:dyDescent="0.25">
      <c r="L224" s="209">
        <f>'Girls Input'!BF193</f>
        <v>0</v>
      </c>
      <c r="M224" s="209"/>
    </row>
    <row r="225" spans="12:13" x14ac:dyDescent="0.25">
      <c r="L225" s="209">
        <f>'Girls Input'!BF194</f>
        <v>0</v>
      </c>
      <c r="M225" s="209"/>
    </row>
    <row r="226" spans="12:13" x14ac:dyDescent="0.25">
      <c r="L226" s="209">
        <f>'Girls Input'!BF195</f>
        <v>0</v>
      </c>
      <c r="M226" s="209"/>
    </row>
    <row r="227" spans="12:13" x14ac:dyDescent="0.25">
      <c r="L227" s="209">
        <f>'Girls Input'!BF196</f>
        <v>0</v>
      </c>
      <c r="M227" s="209"/>
    </row>
    <row r="228" spans="12:13" x14ac:dyDescent="0.25">
      <c r="L228" s="209">
        <f>'Girls Input'!BF197</f>
        <v>0</v>
      </c>
      <c r="M228" s="209"/>
    </row>
    <row r="229" spans="12:13" x14ac:dyDescent="0.25">
      <c r="L229" s="209">
        <f>'Girls Input'!BF198</f>
        <v>0</v>
      </c>
      <c r="M229" s="209"/>
    </row>
    <row r="230" spans="12:13" x14ac:dyDescent="0.25">
      <c r="L230" s="209">
        <f>'Girls Input'!BF199</f>
        <v>0</v>
      </c>
      <c r="M230" s="209"/>
    </row>
    <row r="231" spans="12:13" x14ac:dyDescent="0.25">
      <c r="L231" s="209">
        <f>'Girls Input'!BF200</f>
        <v>0</v>
      </c>
      <c r="M231" s="209"/>
    </row>
    <row r="232" spans="12:13" x14ac:dyDescent="0.25">
      <c r="L232" s="209">
        <f>'Girls Input'!BF201</f>
        <v>0</v>
      </c>
      <c r="M232" s="209"/>
    </row>
    <row r="233" spans="12:13" x14ac:dyDescent="0.25">
      <c r="L233" s="209">
        <f>'Girls Input'!BF202</f>
        <v>0</v>
      </c>
      <c r="M233" s="209"/>
    </row>
    <row r="234" spans="12:13" x14ac:dyDescent="0.25">
      <c r="L234" s="209">
        <f>'Girls Input'!BF203</f>
        <v>0</v>
      </c>
      <c r="M234" s="209"/>
    </row>
    <row r="235" spans="12:13" x14ac:dyDescent="0.25">
      <c r="L235" s="209">
        <f>'Girls Input'!BF204</f>
        <v>0</v>
      </c>
      <c r="M235" s="209"/>
    </row>
    <row r="236" spans="12:13" x14ac:dyDescent="0.25">
      <c r="L236" s="209">
        <f>'Girls Input'!BF205</f>
        <v>0</v>
      </c>
      <c r="M236" s="209"/>
    </row>
    <row r="237" spans="12:13" x14ac:dyDescent="0.25">
      <c r="L237" s="209">
        <f>'Girls Input'!BF206</f>
        <v>0</v>
      </c>
      <c r="M237" s="209"/>
    </row>
    <row r="238" spans="12:13" x14ac:dyDescent="0.25">
      <c r="L238" s="209">
        <f>'Girls Input'!BF207</f>
        <v>0</v>
      </c>
      <c r="M238" s="209"/>
    </row>
    <row r="239" spans="12:13" x14ac:dyDescent="0.25">
      <c r="L239" s="209">
        <f>'Girls Input'!BF208</f>
        <v>0</v>
      </c>
      <c r="M239" s="209"/>
    </row>
    <row r="240" spans="12:13" x14ac:dyDescent="0.25">
      <c r="L240" s="209">
        <f>'Girls Input'!BF209</f>
        <v>0</v>
      </c>
      <c r="M240" s="209"/>
    </row>
    <row r="241" spans="12:13" x14ac:dyDescent="0.25">
      <c r="L241" s="209">
        <f>'Girls Input'!BF210</f>
        <v>0</v>
      </c>
      <c r="M241" s="209"/>
    </row>
    <row r="242" spans="12:13" x14ac:dyDescent="0.25">
      <c r="L242" s="209">
        <f>'Girls Input'!BF211</f>
        <v>0</v>
      </c>
      <c r="M242" s="209"/>
    </row>
    <row r="243" spans="12:13" x14ac:dyDescent="0.25">
      <c r="L243" s="209">
        <f>'Girls Input'!BF212</f>
        <v>0</v>
      </c>
      <c r="M243" s="209"/>
    </row>
    <row r="244" spans="12:13" x14ac:dyDescent="0.25">
      <c r="L244" s="209">
        <f>'Girls Input'!BF213</f>
        <v>0</v>
      </c>
      <c r="M244" s="209"/>
    </row>
    <row r="245" spans="12:13" x14ac:dyDescent="0.25">
      <c r="L245" s="209">
        <f>'Girls Input'!BF214</f>
        <v>0</v>
      </c>
      <c r="M245" s="209"/>
    </row>
    <row r="246" spans="12:13" x14ac:dyDescent="0.25">
      <c r="L246" s="209">
        <f>'Girls Input'!BF215</f>
        <v>0</v>
      </c>
      <c r="M246" s="209"/>
    </row>
    <row r="247" spans="12:13" x14ac:dyDescent="0.25">
      <c r="L247" s="209">
        <f>'Girls Input'!BF216</f>
        <v>0</v>
      </c>
      <c r="M247" s="209"/>
    </row>
    <row r="248" spans="12:13" x14ac:dyDescent="0.25">
      <c r="L248" s="209">
        <f>'Girls Input'!BF217</f>
        <v>0</v>
      </c>
      <c r="M248" s="209"/>
    </row>
    <row r="249" spans="12:13" x14ac:dyDescent="0.25">
      <c r="L249" s="209">
        <f>'Girls Input'!BF218</f>
        <v>0</v>
      </c>
      <c r="M249" s="209"/>
    </row>
    <row r="250" spans="12:13" x14ac:dyDescent="0.25">
      <c r="L250" s="209">
        <f>'Girls Input'!BF219</f>
        <v>0</v>
      </c>
      <c r="M250" s="209"/>
    </row>
    <row r="251" spans="12:13" x14ac:dyDescent="0.25">
      <c r="L251" s="209">
        <f>'Girls Input'!BF220</f>
        <v>0</v>
      </c>
      <c r="M251" s="209"/>
    </row>
    <row r="252" spans="12:13" x14ac:dyDescent="0.25">
      <c r="L252" s="209">
        <f>'Girls Input'!BF221</f>
        <v>0</v>
      </c>
      <c r="M252" s="209"/>
    </row>
    <row r="253" spans="12:13" x14ac:dyDescent="0.25">
      <c r="L253" s="209">
        <f>'Girls Input'!BF222</f>
        <v>0</v>
      </c>
      <c r="M253" s="209"/>
    </row>
    <row r="254" spans="12:13" x14ac:dyDescent="0.25">
      <c r="L254" s="209">
        <f>'Girls Input'!BF223</f>
        <v>0</v>
      </c>
      <c r="M254" s="209"/>
    </row>
    <row r="255" spans="12:13" x14ac:dyDescent="0.25">
      <c r="L255" s="209">
        <f>'Girls Input'!BF224</f>
        <v>0</v>
      </c>
      <c r="M255" s="209"/>
    </row>
    <row r="256" spans="12:13" x14ac:dyDescent="0.25">
      <c r="L256" s="209">
        <f>'Girls Input'!BF225</f>
        <v>0</v>
      </c>
      <c r="M256" s="209"/>
    </row>
    <row r="257" spans="12:13" x14ac:dyDescent="0.25">
      <c r="L257" s="209">
        <f>'Girls Input'!BF226</f>
        <v>0</v>
      </c>
      <c r="M257" s="209"/>
    </row>
    <row r="258" spans="12:13" x14ac:dyDescent="0.25">
      <c r="L258" s="209">
        <f>'Girls Input'!BF227</f>
        <v>0</v>
      </c>
      <c r="M258" s="209"/>
    </row>
    <row r="259" spans="12:13" x14ac:dyDescent="0.25">
      <c r="L259" s="209">
        <f>'Girls Input'!BF228</f>
        <v>0</v>
      </c>
      <c r="M259" s="209"/>
    </row>
    <row r="260" spans="12:13" x14ac:dyDescent="0.25">
      <c r="L260" s="209">
        <f>'Girls Input'!BF229</f>
        <v>0</v>
      </c>
      <c r="M260" s="209"/>
    </row>
    <row r="261" spans="12:13" x14ac:dyDescent="0.25">
      <c r="L261" s="209">
        <f>'Girls Input'!BF230</f>
        <v>0</v>
      </c>
      <c r="M261" s="209"/>
    </row>
    <row r="262" spans="12:13" x14ac:dyDescent="0.25">
      <c r="L262" s="209">
        <f>'Girls Input'!BF231</f>
        <v>0</v>
      </c>
      <c r="M262" s="209"/>
    </row>
    <row r="263" spans="12:13" x14ac:dyDescent="0.25">
      <c r="L263" s="209">
        <f>'Girls Input'!BF232</f>
        <v>0</v>
      </c>
      <c r="M263" s="209"/>
    </row>
    <row r="264" spans="12:13" x14ac:dyDescent="0.25">
      <c r="L264" s="209">
        <f>'Girls Input'!BF233</f>
        <v>0</v>
      </c>
      <c r="M264" s="209"/>
    </row>
    <row r="265" spans="12:13" x14ac:dyDescent="0.25">
      <c r="L265" s="209">
        <f>'Girls Input'!BF234</f>
        <v>0</v>
      </c>
      <c r="M265" s="209"/>
    </row>
    <row r="266" spans="12:13" x14ac:dyDescent="0.25">
      <c r="L266" s="209">
        <f>'Girls Input'!BF235</f>
        <v>0</v>
      </c>
      <c r="M266" s="209"/>
    </row>
    <row r="267" spans="12:13" x14ac:dyDescent="0.25">
      <c r="L267" s="209">
        <f>'Girls Input'!BF236</f>
        <v>0</v>
      </c>
      <c r="M267" s="209"/>
    </row>
    <row r="268" spans="12:13" x14ac:dyDescent="0.25">
      <c r="L268" s="209">
        <f>'Girls Input'!BF237</f>
        <v>0</v>
      </c>
      <c r="M268" s="209"/>
    </row>
    <row r="269" spans="12:13" x14ac:dyDescent="0.25">
      <c r="L269" s="209">
        <f>'Girls Input'!BF238</f>
        <v>0</v>
      </c>
      <c r="M269" s="209"/>
    </row>
    <row r="270" spans="12:13" x14ac:dyDescent="0.25">
      <c r="L270" s="209">
        <f>'Girls Input'!BF239</f>
        <v>0</v>
      </c>
      <c r="M270" s="209"/>
    </row>
    <row r="271" spans="12:13" x14ac:dyDescent="0.25">
      <c r="L271" s="209">
        <f>'Girls Input'!BF240</f>
        <v>0</v>
      </c>
      <c r="M271" s="209"/>
    </row>
    <row r="272" spans="12:13" x14ac:dyDescent="0.25">
      <c r="L272" s="209">
        <f>'Girls Input'!BF241</f>
        <v>0</v>
      </c>
      <c r="M272" s="209"/>
    </row>
    <row r="273" spans="12:13" x14ac:dyDescent="0.25">
      <c r="L273" s="209">
        <f>'Girls Input'!BF242</f>
        <v>0</v>
      </c>
      <c r="M273" s="209"/>
    </row>
    <row r="274" spans="12:13" x14ac:dyDescent="0.25">
      <c r="L274" s="209">
        <f>'Girls Input'!BF243</f>
        <v>0</v>
      </c>
      <c r="M274" s="209"/>
    </row>
    <row r="275" spans="12:13" x14ac:dyDescent="0.25">
      <c r="L275" s="209">
        <f>'Girls Input'!BF244</f>
        <v>0</v>
      </c>
      <c r="M275" s="209"/>
    </row>
    <row r="276" spans="12:13" x14ac:dyDescent="0.25">
      <c r="L276" s="209">
        <f>'Girls Input'!BF245</f>
        <v>0</v>
      </c>
      <c r="M276" s="209"/>
    </row>
    <row r="277" spans="12:13" x14ac:dyDescent="0.25">
      <c r="L277" s="209">
        <f>'Girls Input'!BF246</f>
        <v>0</v>
      </c>
      <c r="M277" s="209"/>
    </row>
    <row r="278" spans="12:13" x14ac:dyDescent="0.25">
      <c r="L278" s="209">
        <f>'Girls Input'!BF247</f>
        <v>0</v>
      </c>
      <c r="M278" s="209"/>
    </row>
    <row r="279" spans="12:13" x14ac:dyDescent="0.25">
      <c r="L279" s="209">
        <f>'Girls Input'!BF248</f>
        <v>0</v>
      </c>
      <c r="M279" s="209"/>
    </row>
    <row r="280" spans="12:13" x14ac:dyDescent="0.25">
      <c r="L280" s="209">
        <f>'Girls Input'!BF249</f>
        <v>0</v>
      </c>
      <c r="M280" s="209"/>
    </row>
    <row r="281" spans="12:13" x14ac:dyDescent="0.25">
      <c r="L281" s="209">
        <f>'Girls Input'!BF250</f>
        <v>0</v>
      </c>
      <c r="M281" s="209"/>
    </row>
    <row r="282" spans="12:13" x14ac:dyDescent="0.25">
      <c r="L282" s="209">
        <f>'Girls Input'!BF251</f>
        <v>0</v>
      </c>
      <c r="M282" s="209"/>
    </row>
    <row r="283" spans="12:13" x14ac:dyDescent="0.25">
      <c r="L283" s="209">
        <f>'Girls Input'!BF252</f>
        <v>0</v>
      </c>
      <c r="M283" s="209"/>
    </row>
    <row r="284" spans="12:13" x14ac:dyDescent="0.25">
      <c r="L284" s="209">
        <f>'Girls Input'!BF253</f>
        <v>0</v>
      </c>
      <c r="M284" s="209"/>
    </row>
    <row r="285" spans="12:13" x14ac:dyDescent="0.25">
      <c r="L285" s="209">
        <f>'Girls Input'!BF254</f>
        <v>0</v>
      </c>
      <c r="M285" s="209"/>
    </row>
    <row r="286" spans="12:13" x14ac:dyDescent="0.25">
      <c r="L286" s="209">
        <f>'Girls Input'!BF255</f>
        <v>0</v>
      </c>
      <c r="M286" s="209"/>
    </row>
    <row r="287" spans="12:13" x14ac:dyDescent="0.25">
      <c r="L287" s="209">
        <f>'Girls Input'!BF256</f>
        <v>0</v>
      </c>
      <c r="M287" s="209"/>
    </row>
    <row r="288" spans="12:13" x14ac:dyDescent="0.25">
      <c r="L288" s="209">
        <f>'Girls Input'!BF257</f>
        <v>0</v>
      </c>
      <c r="M288" s="209"/>
    </row>
    <row r="289" spans="12:13" x14ac:dyDescent="0.25">
      <c r="L289" s="209">
        <f>'Girls Input'!BF258</f>
        <v>0</v>
      </c>
      <c r="M289" s="209"/>
    </row>
    <row r="290" spans="12:13" x14ac:dyDescent="0.25">
      <c r="L290" s="209">
        <f>'Girls Input'!BF259</f>
        <v>0</v>
      </c>
      <c r="M290" s="209"/>
    </row>
    <row r="291" spans="12:13" x14ac:dyDescent="0.25">
      <c r="L291" s="209">
        <f>'Girls Input'!BF260</f>
        <v>0</v>
      </c>
      <c r="M291" s="209"/>
    </row>
    <row r="292" spans="12:13" x14ac:dyDescent="0.25">
      <c r="L292" s="209">
        <f>'Girls Input'!BF261</f>
        <v>0</v>
      </c>
      <c r="M292" s="209"/>
    </row>
    <row r="293" spans="12:13" x14ac:dyDescent="0.25">
      <c r="L293" s="209">
        <f>'Girls Input'!BF262</f>
        <v>0</v>
      </c>
      <c r="M293" s="209"/>
    </row>
    <row r="294" spans="12:13" x14ac:dyDescent="0.25">
      <c r="L294" s="209">
        <f>'Girls Input'!BF263</f>
        <v>0</v>
      </c>
      <c r="M294" s="209"/>
    </row>
    <row r="295" spans="12:13" x14ac:dyDescent="0.25">
      <c r="L295" s="209">
        <f>'Girls Input'!BF264</f>
        <v>0</v>
      </c>
      <c r="M295" s="209"/>
    </row>
    <row r="296" spans="12:13" x14ac:dyDescent="0.25">
      <c r="L296" s="209">
        <f>'Girls Input'!BF265</f>
        <v>0</v>
      </c>
      <c r="M296" s="209"/>
    </row>
    <row r="297" spans="12:13" x14ac:dyDescent="0.25">
      <c r="L297" s="209">
        <f>'Girls Input'!BF266</f>
        <v>0</v>
      </c>
      <c r="M297" s="209"/>
    </row>
    <row r="298" spans="12:13" x14ac:dyDescent="0.25">
      <c r="L298" s="209">
        <f>'Girls Input'!BF267</f>
        <v>0</v>
      </c>
      <c r="M298" s="209"/>
    </row>
    <row r="299" spans="12:13" x14ac:dyDescent="0.25">
      <c r="L299" s="209">
        <f>'Girls Input'!BF268</f>
        <v>0</v>
      </c>
      <c r="M299" s="209"/>
    </row>
    <row r="300" spans="12:13" x14ac:dyDescent="0.25">
      <c r="L300" s="209">
        <f>'Girls Input'!BF269</f>
        <v>0</v>
      </c>
      <c r="M300" s="209"/>
    </row>
    <row r="301" spans="12:13" x14ac:dyDescent="0.25">
      <c r="L301" s="209">
        <f>'Girls Input'!BF270</f>
        <v>0</v>
      </c>
      <c r="M301" s="209"/>
    </row>
    <row r="302" spans="12:13" x14ac:dyDescent="0.25">
      <c r="L302" s="209">
        <f>'Girls Input'!BF271</f>
        <v>0</v>
      </c>
      <c r="M302" s="209"/>
    </row>
    <row r="303" spans="12:13" x14ac:dyDescent="0.25">
      <c r="L303" s="209">
        <f>'Girls Input'!BF272</f>
        <v>0</v>
      </c>
      <c r="M303" s="209"/>
    </row>
    <row r="304" spans="12:13" x14ac:dyDescent="0.25">
      <c r="L304" s="209">
        <f>'Girls Input'!BF273</f>
        <v>0</v>
      </c>
      <c r="M304" s="209"/>
    </row>
    <row r="305" spans="12:13" x14ac:dyDescent="0.25">
      <c r="L305" s="209">
        <f>'Girls Input'!BF274</f>
        <v>0</v>
      </c>
      <c r="M305" s="209"/>
    </row>
    <row r="306" spans="12:13" x14ac:dyDescent="0.25">
      <c r="L306" s="209">
        <f>'Girls Input'!BF275</f>
        <v>0</v>
      </c>
      <c r="M306" s="209"/>
    </row>
    <row r="307" spans="12:13" x14ac:dyDescent="0.25">
      <c r="L307" s="209">
        <f>'Girls Input'!BF276</f>
        <v>0</v>
      </c>
      <c r="M307" s="209"/>
    </row>
    <row r="308" spans="12:13" x14ac:dyDescent="0.25">
      <c r="L308" s="209">
        <f>'Girls Input'!BF277</f>
        <v>0</v>
      </c>
      <c r="M308" s="209"/>
    </row>
    <row r="309" spans="12:13" x14ac:dyDescent="0.25">
      <c r="L309" s="209">
        <f>'Girls Input'!BF278</f>
        <v>0</v>
      </c>
      <c r="M309" s="209"/>
    </row>
    <row r="310" spans="12:13" x14ac:dyDescent="0.25">
      <c r="L310" s="209">
        <f>'Girls Input'!BF279</f>
        <v>0</v>
      </c>
      <c r="M310" s="209"/>
    </row>
    <row r="311" spans="12:13" x14ac:dyDescent="0.25">
      <c r="L311" s="209">
        <f>'Girls Input'!BF280</f>
        <v>0</v>
      </c>
      <c r="M311" s="209"/>
    </row>
    <row r="312" spans="12:13" x14ac:dyDescent="0.25">
      <c r="L312" s="209">
        <f>'Girls Input'!BF281</f>
        <v>0</v>
      </c>
      <c r="M312" s="209"/>
    </row>
    <row r="313" spans="12:13" x14ac:dyDescent="0.25">
      <c r="L313" s="209">
        <f>'Girls Input'!BF282</f>
        <v>0</v>
      </c>
      <c r="M313" s="209"/>
    </row>
    <row r="314" spans="12:13" x14ac:dyDescent="0.25">
      <c r="L314" s="209">
        <f>'Girls Input'!BF283</f>
        <v>0</v>
      </c>
      <c r="M314" s="209"/>
    </row>
    <row r="315" spans="12:13" x14ac:dyDescent="0.25">
      <c r="L315" s="209">
        <f>'Girls Input'!BF284</f>
        <v>0</v>
      </c>
      <c r="M315" s="209"/>
    </row>
    <row r="316" spans="12:13" x14ac:dyDescent="0.25">
      <c r="L316" s="209">
        <f>'Girls Input'!BF285</f>
        <v>0</v>
      </c>
      <c r="M316" s="209"/>
    </row>
    <row r="317" spans="12:13" x14ac:dyDescent="0.25">
      <c r="L317" s="209">
        <f>'Girls Input'!BF286</f>
        <v>0</v>
      </c>
      <c r="M317" s="209"/>
    </row>
    <row r="318" spans="12:13" x14ac:dyDescent="0.25">
      <c r="L318" s="209">
        <f>'Girls Input'!BF287</f>
        <v>0</v>
      </c>
      <c r="M318" s="209"/>
    </row>
    <row r="319" spans="12:13" x14ac:dyDescent="0.25">
      <c r="L319" s="209">
        <f>'Girls Input'!BF288</f>
        <v>0</v>
      </c>
      <c r="M319" s="209"/>
    </row>
    <row r="320" spans="12:13" x14ac:dyDescent="0.25">
      <c r="L320" s="209">
        <f>'Girls Input'!BF289</f>
        <v>0</v>
      </c>
      <c r="M320" s="209"/>
    </row>
    <row r="321" spans="12:13" x14ac:dyDescent="0.25">
      <c r="L321" s="209">
        <f>'Girls Input'!BF290</f>
        <v>0</v>
      </c>
      <c r="M321" s="209"/>
    </row>
    <row r="322" spans="12:13" x14ac:dyDescent="0.25">
      <c r="L322" s="209">
        <f>'Girls Input'!BF291</f>
        <v>0</v>
      </c>
      <c r="M322" s="209"/>
    </row>
    <row r="323" spans="12:13" x14ac:dyDescent="0.25">
      <c r="L323" s="209">
        <f>'Girls Input'!BF292</f>
        <v>0</v>
      </c>
      <c r="M323" s="209"/>
    </row>
    <row r="324" spans="12:13" x14ac:dyDescent="0.25">
      <c r="L324" s="209">
        <f>'Girls Input'!BF293</f>
        <v>0</v>
      </c>
      <c r="M324" s="209"/>
    </row>
    <row r="325" spans="12:13" x14ac:dyDescent="0.25">
      <c r="L325" s="209">
        <f>'Girls Input'!BF294</f>
        <v>0</v>
      </c>
      <c r="M325" s="209"/>
    </row>
    <row r="326" spans="12:13" x14ac:dyDescent="0.25">
      <c r="L326" s="209">
        <f>'Girls Input'!BF295</f>
        <v>0</v>
      </c>
      <c r="M326" s="209"/>
    </row>
    <row r="327" spans="12:13" x14ac:dyDescent="0.25">
      <c r="L327" s="209">
        <f>'Girls Input'!BF296</f>
        <v>0</v>
      </c>
      <c r="M327" s="209"/>
    </row>
    <row r="328" spans="12:13" x14ac:dyDescent="0.25">
      <c r="L328" s="209">
        <f>'Girls Input'!BF297</f>
        <v>0</v>
      </c>
      <c r="M328" s="209"/>
    </row>
    <row r="329" spans="12:13" x14ac:dyDescent="0.25">
      <c r="L329" s="209">
        <f>'Girls Input'!BF298</f>
        <v>0</v>
      </c>
      <c r="M329" s="209"/>
    </row>
    <row r="330" spans="12:13" x14ac:dyDescent="0.25">
      <c r="L330" s="209">
        <f>'Girls Input'!BF299</f>
        <v>0</v>
      </c>
      <c r="M330" s="209"/>
    </row>
    <row r="331" spans="12:13" x14ac:dyDescent="0.25">
      <c r="L331" s="209">
        <f>'Girls Input'!BF300</f>
        <v>0</v>
      </c>
      <c r="M331" s="209"/>
    </row>
    <row r="332" spans="12:13" x14ac:dyDescent="0.25">
      <c r="L332" s="209">
        <f>'Girls Input'!BF301</f>
        <v>0</v>
      </c>
      <c r="M332" s="209"/>
    </row>
    <row r="333" spans="12:13" x14ac:dyDescent="0.25">
      <c r="L333" s="209">
        <f>'Girls Input'!BF302</f>
        <v>0</v>
      </c>
      <c r="M333" s="209"/>
    </row>
    <row r="334" spans="12:13" x14ac:dyDescent="0.25">
      <c r="L334" s="209">
        <f>'Girls Input'!BF303</f>
        <v>0</v>
      </c>
      <c r="M334" s="209"/>
    </row>
    <row r="335" spans="12:13" x14ac:dyDescent="0.25">
      <c r="L335" s="209">
        <f>'Girls Input'!BF304</f>
        <v>0</v>
      </c>
      <c r="M335" s="209"/>
    </row>
    <row r="336" spans="12:13" x14ac:dyDescent="0.25">
      <c r="L336" s="209">
        <f>'Girls Input'!BF305</f>
        <v>0</v>
      </c>
      <c r="M336" s="209"/>
    </row>
    <row r="337" spans="12:13" x14ac:dyDescent="0.25">
      <c r="L337" s="209">
        <f>'Girls Input'!BF306</f>
        <v>0</v>
      </c>
      <c r="M337" s="209"/>
    </row>
    <row r="338" spans="12:13" x14ac:dyDescent="0.25">
      <c r="L338" s="209">
        <f>'Girls Input'!BF307</f>
        <v>0</v>
      </c>
      <c r="M338" s="209"/>
    </row>
    <row r="339" spans="12:13" x14ac:dyDescent="0.25">
      <c r="L339" s="209">
        <f>'Girls Input'!BF308</f>
        <v>0</v>
      </c>
      <c r="M339" s="209"/>
    </row>
    <row r="340" spans="12:13" x14ac:dyDescent="0.25">
      <c r="L340" s="209">
        <f>'Girls Input'!BF309</f>
        <v>0</v>
      </c>
      <c r="M340" s="209"/>
    </row>
    <row r="341" spans="12:13" x14ac:dyDescent="0.25">
      <c r="L341" s="209">
        <f>'Girls Input'!BF310</f>
        <v>0</v>
      </c>
      <c r="M341" s="209"/>
    </row>
    <row r="342" spans="12:13" x14ac:dyDescent="0.25">
      <c r="L342" s="209">
        <f>'Girls Input'!BF311</f>
        <v>0</v>
      </c>
      <c r="M342" s="209"/>
    </row>
    <row r="343" spans="12:13" x14ac:dyDescent="0.25">
      <c r="L343" s="209">
        <f>'Girls Input'!BF312</f>
        <v>0</v>
      </c>
      <c r="M343" s="209"/>
    </row>
    <row r="344" spans="12:13" x14ac:dyDescent="0.25">
      <c r="L344" s="209">
        <f>'Girls Input'!BF313</f>
        <v>0</v>
      </c>
      <c r="M344" s="209"/>
    </row>
    <row r="345" spans="12:13" x14ac:dyDescent="0.25">
      <c r="L345" s="209">
        <f>'Girls Input'!BF314</f>
        <v>0</v>
      </c>
      <c r="M345" s="209"/>
    </row>
    <row r="346" spans="12:13" x14ac:dyDescent="0.25">
      <c r="L346" s="209">
        <f>'Girls Input'!BF315</f>
        <v>0</v>
      </c>
      <c r="M346" s="209"/>
    </row>
    <row r="347" spans="12:13" x14ac:dyDescent="0.25">
      <c r="L347" s="209">
        <f>'Girls Input'!BF316</f>
        <v>0</v>
      </c>
      <c r="M347" s="209"/>
    </row>
    <row r="348" spans="12:13" x14ac:dyDescent="0.25">
      <c r="L348" s="209">
        <f>'Girls Input'!BF317</f>
        <v>0</v>
      </c>
      <c r="M348" s="209"/>
    </row>
    <row r="349" spans="12:13" x14ac:dyDescent="0.25">
      <c r="L349" s="209">
        <f>'Girls Input'!BF318</f>
        <v>0</v>
      </c>
      <c r="M349" s="209"/>
    </row>
    <row r="350" spans="12:13" x14ac:dyDescent="0.25">
      <c r="L350" s="209">
        <f>'Girls Input'!BF319</f>
        <v>0</v>
      </c>
      <c r="M350" s="209"/>
    </row>
    <row r="351" spans="12:13" x14ac:dyDescent="0.25">
      <c r="L351" s="209">
        <f>'Girls Input'!BF320</f>
        <v>0</v>
      </c>
      <c r="M351" s="209"/>
    </row>
    <row r="352" spans="12:13" x14ac:dyDescent="0.25">
      <c r="L352" s="209">
        <f>'Girls Input'!BF321</f>
        <v>0</v>
      </c>
      <c r="M352" s="209"/>
    </row>
    <row r="353" spans="12:13" x14ac:dyDescent="0.25">
      <c r="L353" s="209">
        <f>'Girls Input'!BF322</f>
        <v>0</v>
      </c>
      <c r="M353" s="209"/>
    </row>
    <row r="354" spans="12:13" x14ac:dyDescent="0.25">
      <c r="L354" s="209">
        <f>'Girls Input'!BF323</f>
        <v>0</v>
      </c>
      <c r="M354" s="209"/>
    </row>
    <row r="355" spans="12:13" x14ac:dyDescent="0.25">
      <c r="L355" s="209">
        <f>'Girls Input'!BF324</f>
        <v>0</v>
      </c>
      <c r="M355" s="209"/>
    </row>
    <row r="356" spans="12:13" x14ac:dyDescent="0.25">
      <c r="L356" s="209">
        <f>'Girls Input'!BF325</f>
        <v>0</v>
      </c>
      <c r="M356" s="209"/>
    </row>
    <row r="357" spans="12:13" x14ac:dyDescent="0.25">
      <c r="L357" s="209">
        <f>'Girls Input'!BF326</f>
        <v>0</v>
      </c>
      <c r="M357" s="209"/>
    </row>
    <row r="358" spans="12:13" x14ac:dyDescent="0.25">
      <c r="L358" s="209">
        <f>'Girls Input'!BF327</f>
        <v>0</v>
      </c>
      <c r="M358" s="209"/>
    </row>
    <row r="359" spans="12:13" x14ac:dyDescent="0.25">
      <c r="L359" s="209">
        <f>'Girls Input'!BF328</f>
        <v>0</v>
      </c>
      <c r="M359" s="209"/>
    </row>
    <row r="360" spans="12:13" x14ac:dyDescent="0.25">
      <c r="L360" s="209">
        <f>'Girls Input'!BF329</f>
        <v>0</v>
      </c>
      <c r="M360" s="209"/>
    </row>
    <row r="361" spans="12:13" x14ac:dyDescent="0.25">
      <c r="L361" s="209">
        <f>'Girls Input'!BF330</f>
        <v>0</v>
      </c>
      <c r="M361" s="209"/>
    </row>
    <row r="362" spans="12:13" x14ac:dyDescent="0.25">
      <c r="L362" s="209">
        <f>'Girls Input'!BF331</f>
        <v>0</v>
      </c>
      <c r="M362" s="209"/>
    </row>
    <row r="363" spans="12:13" x14ac:dyDescent="0.25">
      <c r="L363" s="209">
        <f>'Girls Input'!BF332</f>
        <v>0</v>
      </c>
      <c r="M363" s="209"/>
    </row>
    <row r="364" spans="12:13" x14ac:dyDescent="0.25">
      <c r="L364" s="209">
        <f>'Girls Input'!BF333</f>
        <v>0</v>
      </c>
      <c r="M364" s="209"/>
    </row>
    <row r="365" spans="12:13" x14ac:dyDescent="0.25">
      <c r="L365" s="209">
        <f>'Girls Input'!BF334</f>
        <v>0</v>
      </c>
      <c r="M365" s="209"/>
    </row>
    <row r="366" spans="12:13" x14ac:dyDescent="0.25">
      <c r="L366" s="209">
        <f>'Girls Input'!BF335</f>
        <v>0</v>
      </c>
      <c r="M366" s="209"/>
    </row>
    <row r="367" spans="12:13" x14ac:dyDescent="0.25">
      <c r="L367" s="209">
        <f>'Girls Input'!BF336</f>
        <v>0</v>
      </c>
      <c r="M367" s="209"/>
    </row>
    <row r="368" spans="12:13" x14ac:dyDescent="0.25">
      <c r="L368" s="209">
        <f>'Girls Input'!BF337</f>
        <v>0</v>
      </c>
      <c r="M368" s="209"/>
    </row>
    <row r="369" spans="12:13" x14ac:dyDescent="0.25">
      <c r="L369" s="209">
        <f>'Girls Input'!BF338</f>
        <v>0</v>
      </c>
      <c r="M369" s="209"/>
    </row>
    <row r="370" spans="12:13" x14ac:dyDescent="0.25">
      <c r="L370" s="209">
        <f>'Girls Input'!BF339</f>
        <v>0</v>
      </c>
      <c r="M370" s="209"/>
    </row>
    <row r="371" spans="12:13" x14ac:dyDescent="0.25">
      <c r="L371" s="209">
        <f>'Girls Input'!BF340</f>
        <v>0</v>
      </c>
      <c r="M371" s="209"/>
    </row>
    <row r="372" spans="12:13" x14ac:dyDescent="0.25">
      <c r="L372" s="209">
        <f>'Girls Input'!BF341</f>
        <v>0</v>
      </c>
      <c r="M372" s="209"/>
    </row>
    <row r="373" spans="12:13" x14ac:dyDescent="0.25">
      <c r="L373" s="209">
        <f>'Girls Input'!BF342</f>
        <v>0</v>
      </c>
      <c r="M373" s="209"/>
    </row>
    <row r="374" spans="12:13" x14ac:dyDescent="0.25">
      <c r="L374" s="209">
        <f>'Girls Input'!BF343</f>
        <v>0</v>
      </c>
      <c r="M374" s="209"/>
    </row>
    <row r="375" spans="12:13" x14ac:dyDescent="0.25">
      <c r="L375" s="209">
        <f>'Girls Input'!BF344</f>
        <v>0</v>
      </c>
      <c r="M375" s="209"/>
    </row>
    <row r="376" spans="12:13" x14ac:dyDescent="0.25">
      <c r="L376" s="209">
        <f>'Girls Input'!BF345</f>
        <v>0</v>
      </c>
      <c r="M376" s="209"/>
    </row>
    <row r="377" spans="12:13" x14ac:dyDescent="0.25">
      <c r="L377" s="209">
        <f>'Girls Input'!BF346</f>
        <v>0</v>
      </c>
      <c r="M377" s="209"/>
    </row>
    <row r="378" spans="12:13" x14ac:dyDescent="0.25">
      <c r="L378" s="209">
        <f>'Girls Input'!BF347</f>
        <v>0</v>
      </c>
      <c r="M378" s="209"/>
    </row>
    <row r="379" spans="12:13" x14ac:dyDescent="0.25">
      <c r="L379" s="209">
        <f>'Girls Input'!BF348</f>
        <v>0</v>
      </c>
      <c r="M379" s="209"/>
    </row>
    <row r="380" spans="12:13" x14ac:dyDescent="0.25">
      <c r="L380" s="209">
        <f>'Girls Input'!BF349</f>
        <v>0</v>
      </c>
      <c r="M380" s="209"/>
    </row>
    <row r="381" spans="12:13" x14ac:dyDescent="0.25">
      <c r="L381" s="209">
        <f>'Girls Input'!BF350</f>
        <v>0</v>
      </c>
      <c r="M381" s="209"/>
    </row>
    <row r="382" spans="12:13" x14ac:dyDescent="0.25">
      <c r="L382" s="209">
        <f>'Girls Input'!BF351</f>
        <v>0</v>
      </c>
      <c r="M382" s="209"/>
    </row>
    <row r="383" spans="12:13" x14ac:dyDescent="0.25">
      <c r="L383" s="209">
        <f>'Girls Input'!BF352</f>
        <v>0</v>
      </c>
      <c r="M383" s="209"/>
    </row>
    <row r="384" spans="12:13" x14ac:dyDescent="0.25">
      <c r="L384" s="209">
        <f>'Girls Input'!BF353</f>
        <v>0</v>
      </c>
      <c r="M384" s="209"/>
    </row>
    <row r="385" spans="12:13" x14ac:dyDescent="0.25">
      <c r="L385" s="209">
        <f>'Girls Input'!BF354</f>
        <v>0</v>
      </c>
      <c r="M385" s="209"/>
    </row>
    <row r="386" spans="12:13" x14ac:dyDescent="0.25">
      <c r="L386" s="209">
        <f>'Girls Input'!BF355</f>
        <v>0</v>
      </c>
      <c r="M386" s="209"/>
    </row>
    <row r="387" spans="12:13" x14ac:dyDescent="0.25">
      <c r="L387" s="209">
        <f>'Girls Input'!BF356</f>
        <v>0</v>
      </c>
      <c r="M387" s="209"/>
    </row>
    <row r="388" spans="12:13" x14ac:dyDescent="0.25">
      <c r="L388" s="209">
        <f>'Girls Input'!BF357</f>
        <v>0</v>
      </c>
      <c r="M388" s="209"/>
    </row>
    <row r="389" spans="12:13" x14ac:dyDescent="0.25">
      <c r="L389" s="209">
        <f>'Girls Input'!BF358</f>
        <v>0</v>
      </c>
      <c r="M389" s="209"/>
    </row>
    <row r="390" spans="12:13" x14ac:dyDescent="0.25">
      <c r="L390" s="209">
        <f>'Girls Input'!BF359</f>
        <v>0</v>
      </c>
      <c r="M390" s="209"/>
    </row>
    <row r="391" spans="12:13" x14ac:dyDescent="0.25">
      <c r="L391" s="209">
        <f>'Girls Input'!BF360</f>
        <v>0</v>
      </c>
      <c r="M391" s="209"/>
    </row>
    <row r="392" spans="12:13" x14ac:dyDescent="0.25">
      <c r="L392" s="209">
        <f>'Girls Input'!BF361</f>
        <v>0</v>
      </c>
      <c r="M392" s="209"/>
    </row>
    <row r="393" spans="12:13" x14ac:dyDescent="0.25">
      <c r="L393" s="209">
        <f>'Girls Input'!BF362</f>
        <v>0</v>
      </c>
      <c r="M393" s="209"/>
    </row>
    <row r="394" spans="12:13" x14ac:dyDescent="0.25">
      <c r="L394" s="209">
        <f>'Girls Input'!BF363</f>
        <v>0</v>
      </c>
      <c r="M394" s="209"/>
    </row>
    <row r="395" spans="12:13" x14ac:dyDescent="0.25">
      <c r="L395" s="209">
        <f>'Girls Input'!BF364</f>
        <v>0</v>
      </c>
      <c r="M395" s="209"/>
    </row>
    <row r="396" spans="12:13" x14ac:dyDescent="0.25">
      <c r="L396" s="209">
        <f>'Girls Input'!BF365</f>
        <v>0</v>
      </c>
      <c r="M396" s="209"/>
    </row>
    <row r="397" spans="12:13" x14ac:dyDescent="0.25">
      <c r="L397" s="209">
        <f>'Girls Input'!BF366</f>
        <v>0</v>
      </c>
      <c r="M397" s="209"/>
    </row>
    <row r="398" spans="12:13" x14ac:dyDescent="0.25">
      <c r="L398" s="209">
        <f>'Girls Input'!BF367</f>
        <v>0</v>
      </c>
      <c r="M398" s="209"/>
    </row>
    <row r="399" spans="12:13" x14ac:dyDescent="0.25">
      <c r="L399" s="209">
        <f>'Girls Input'!BF368</f>
        <v>0</v>
      </c>
      <c r="M399" s="209"/>
    </row>
    <row r="400" spans="12:13" x14ac:dyDescent="0.25">
      <c r="L400" s="209">
        <f>'Girls Input'!BF369</f>
        <v>0</v>
      </c>
      <c r="M400" s="209"/>
    </row>
    <row r="401" spans="12:13" x14ac:dyDescent="0.25">
      <c r="L401" s="209">
        <f>'Girls Input'!BF370</f>
        <v>0</v>
      </c>
      <c r="M401" s="209"/>
    </row>
    <row r="402" spans="12:13" x14ac:dyDescent="0.25">
      <c r="L402" s="209">
        <f>'Girls Input'!BF371</f>
        <v>0</v>
      </c>
      <c r="M402" s="209"/>
    </row>
    <row r="403" spans="12:13" x14ac:dyDescent="0.25">
      <c r="L403" s="209">
        <f>'Girls Input'!BF372</f>
        <v>0</v>
      </c>
      <c r="M403" s="209"/>
    </row>
    <row r="404" spans="12:13" x14ac:dyDescent="0.25">
      <c r="L404" s="209">
        <f>'Girls Input'!BF373</f>
        <v>0</v>
      </c>
      <c r="M404" s="209"/>
    </row>
    <row r="405" spans="12:13" x14ac:dyDescent="0.25">
      <c r="L405" s="209">
        <f>'Girls Input'!BF374</f>
        <v>0</v>
      </c>
      <c r="M405" s="209"/>
    </row>
    <row r="406" spans="12:13" x14ac:dyDescent="0.25">
      <c r="L406" s="209">
        <f>'Girls Input'!BF375</f>
        <v>0</v>
      </c>
      <c r="M406" s="209"/>
    </row>
    <row r="407" spans="12:13" x14ac:dyDescent="0.25">
      <c r="L407" s="209">
        <f>'Girls Input'!BF376</f>
        <v>0</v>
      </c>
      <c r="M407" s="209"/>
    </row>
    <row r="408" spans="12:13" x14ac:dyDescent="0.25">
      <c r="L408" s="209">
        <f>'Girls Input'!BF377</f>
        <v>0</v>
      </c>
      <c r="M408" s="209"/>
    </row>
    <row r="409" spans="12:13" x14ac:dyDescent="0.25">
      <c r="L409" s="209">
        <f>'Girls Input'!BF378</f>
        <v>0</v>
      </c>
      <c r="M409" s="209"/>
    </row>
    <row r="410" spans="12:13" x14ac:dyDescent="0.25">
      <c r="L410" s="209">
        <f>'Girls Input'!BF379</f>
        <v>0</v>
      </c>
      <c r="M410" s="209"/>
    </row>
    <row r="411" spans="12:13" x14ac:dyDescent="0.25">
      <c r="L411" s="209">
        <f>'Girls Input'!BF380</f>
        <v>0</v>
      </c>
      <c r="M411" s="209"/>
    </row>
    <row r="412" spans="12:13" x14ac:dyDescent="0.25">
      <c r="L412" s="209">
        <f>'Girls Input'!BF381</f>
        <v>0</v>
      </c>
      <c r="M412" s="209"/>
    </row>
    <row r="413" spans="12:13" x14ac:dyDescent="0.25">
      <c r="L413" s="209">
        <f>'Girls Input'!BF382</f>
        <v>0</v>
      </c>
      <c r="M413" s="209"/>
    </row>
    <row r="414" spans="12:13" x14ac:dyDescent="0.25">
      <c r="L414" s="209">
        <f>'Girls Input'!BF383</f>
        <v>0</v>
      </c>
      <c r="M414" s="209"/>
    </row>
    <row r="415" spans="12:13" x14ac:dyDescent="0.25">
      <c r="L415" s="209">
        <f>'Girls Input'!BF384</f>
        <v>0</v>
      </c>
      <c r="M415" s="209"/>
    </row>
    <row r="416" spans="12:13" x14ac:dyDescent="0.25">
      <c r="L416" s="209">
        <f>'Girls Input'!BF385</f>
        <v>0</v>
      </c>
      <c r="M416" s="209"/>
    </row>
    <row r="417" spans="12:13" x14ac:dyDescent="0.25">
      <c r="L417" s="209">
        <f>'Girls Input'!BF386</f>
        <v>0</v>
      </c>
      <c r="M417" s="209"/>
    </row>
    <row r="418" spans="12:13" x14ac:dyDescent="0.25">
      <c r="L418" s="209">
        <f>'Girls Input'!BF387</f>
        <v>0</v>
      </c>
      <c r="M418" s="209"/>
    </row>
    <row r="419" spans="12:13" x14ac:dyDescent="0.25">
      <c r="L419" s="209">
        <f>'Girls Input'!BF388</f>
        <v>0</v>
      </c>
      <c r="M419" s="209"/>
    </row>
    <row r="420" spans="12:13" x14ac:dyDescent="0.25">
      <c r="L420" s="209">
        <f>'Girls Input'!BF389</f>
        <v>0</v>
      </c>
      <c r="M420" s="209"/>
    </row>
    <row r="421" spans="12:13" x14ac:dyDescent="0.25">
      <c r="L421" s="209">
        <f>'Girls Input'!BF390</f>
        <v>0</v>
      </c>
      <c r="M421" s="209"/>
    </row>
    <row r="422" spans="12:13" x14ac:dyDescent="0.25">
      <c r="L422" s="209">
        <f>'Girls Input'!BF391</f>
        <v>0</v>
      </c>
      <c r="M422" s="209"/>
    </row>
    <row r="423" spans="12:13" x14ac:dyDescent="0.25">
      <c r="L423" s="209">
        <f>'Girls Input'!BF392</f>
        <v>0</v>
      </c>
      <c r="M423" s="209"/>
    </row>
    <row r="424" spans="12:13" x14ac:dyDescent="0.25">
      <c r="L424" s="209">
        <f>'Girls Input'!BF393</f>
        <v>0</v>
      </c>
      <c r="M424" s="209"/>
    </row>
    <row r="425" spans="12:13" x14ac:dyDescent="0.25">
      <c r="L425" s="209">
        <f>'Girls Input'!BF394</f>
        <v>0</v>
      </c>
      <c r="M425" s="209"/>
    </row>
    <row r="426" spans="12:13" x14ac:dyDescent="0.25">
      <c r="L426" s="209">
        <f>'Girls Input'!BF395</f>
        <v>0</v>
      </c>
      <c r="M426" s="209"/>
    </row>
    <row r="427" spans="12:13" x14ac:dyDescent="0.25">
      <c r="L427" s="209">
        <f>'Girls Input'!BF396</f>
        <v>0</v>
      </c>
      <c r="M427" s="209"/>
    </row>
    <row r="428" spans="12:13" x14ac:dyDescent="0.25">
      <c r="L428" s="209">
        <f>'Girls Input'!BF397</f>
        <v>0</v>
      </c>
      <c r="M428" s="209"/>
    </row>
    <row r="429" spans="12:13" x14ac:dyDescent="0.25">
      <c r="L429" s="209">
        <f>'Girls Input'!BF398</f>
        <v>0</v>
      </c>
      <c r="M429" s="209"/>
    </row>
    <row r="430" spans="12:13" x14ac:dyDescent="0.25">
      <c r="L430" s="209">
        <f>'Girls Input'!BF399</f>
        <v>0</v>
      </c>
      <c r="M430" s="209"/>
    </row>
    <row r="431" spans="12:13" x14ac:dyDescent="0.25">
      <c r="L431" s="209">
        <f>'Girls Input'!BF400</f>
        <v>0</v>
      </c>
      <c r="M431" s="209"/>
    </row>
    <row r="432" spans="12:13" x14ac:dyDescent="0.25">
      <c r="L432" s="209">
        <f>'Girls Input'!BF401</f>
        <v>0</v>
      </c>
      <c r="M432" s="209"/>
    </row>
    <row r="433" spans="12:13" x14ac:dyDescent="0.25">
      <c r="L433" s="209">
        <f>'Girls Input'!BF402</f>
        <v>0</v>
      </c>
      <c r="M433" s="209"/>
    </row>
    <row r="434" spans="12:13" x14ac:dyDescent="0.25">
      <c r="L434" s="209">
        <f>'Girls Input'!BF403</f>
        <v>0</v>
      </c>
      <c r="M434" s="209"/>
    </row>
    <row r="435" spans="12:13" x14ac:dyDescent="0.25">
      <c r="L435" s="209">
        <f>'Girls Input'!BF404</f>
        <v>0</v>
      </c>
      <c r="M435" s="209"/>
    </row>
    <row r="436" spans="12:13" x14ac:dyDescent="0.25">
      <c r="L436" s="209">
        <f>'Girls Input'!BF405</f>
        <v>0</v>
      </c>
      <c r="M436" s="209"/>
    </row>
    <row r="437" spans="12:13" x14ac:dyDescent="0.25">
      <c r="L437" s="209">
        <f>'Girls Input'!BF406</f>
        <v>0</v>
      </c>
      <c r="M437" s="209"/>
    </row>
    <row r="438" spans="12:13" x14ac:dyDescent="0.25">
      <c r="L438" s="209">
        <f>'Girls Input'!BF407</f>
        <v>0</v>
      </c>
      <c r="M438" s="209"/>
    </row>
    <row r="439" spans="12:13" x14ac:dyDescent="0.25">
      <c r="L439" s="209">
        <f>'Girls Input'!BF408</f>
        <v>0</v>
      </c>
      <c r="M439" s="209"/>
    </row>
    <row r="440" spans="12:13" x14ac:dyDescent="0.25">
      <c r="L440" s="209">
        <f>'Girls Input'!BF409</f>
        <v>0</v>
      </c>
      <c r="M440" s="209"/>
    </row>
    <row r="441" spans="12:13" x14ac:dyDescent="0.25">
      <c r="L441" s="209">
        <f>'Girls Input'!BF410</f>
        <v>0</v>
      </c>
      <c r="M441" s="209"/>
    </row>
    <row r="442" spans="12:13" x14ac:dyDescent="0.25">
      <c r="L442" s="209">
        <f>'Girls Input'!BF411</f>
        <v>0</v>
      </c>
      <c r="M442" s="209"/>
    </row>
    <row r="443" spans="12:13" x14ac:dyDescent="0.25">
      <c r="L443" s="209">
        <f>'Girls Input'!BF412</f>
        <v>0</v>
      </c>
      <c r="M443" s="209"/>
    </row>
    <row r="444" spans="12:13" x14ac:dyDescent="0.25">
      <c r="L444" s="209">
        <f>'Girls Input'!BF413</f>
        <v>0</v>
      </c>
      <c r="M444" s="209"/>
    </row>
    <row r="445" spans="12:13" x14ac:dyDescent="0.25">
      <c r="L445" s="209">
        <f>'Girls Input'!BF414</f>
        <v>0</v>
      </c>
      <c r="M445" s="209"/>
    </row>
    <row r="446" spans="12:13" x14ac:dyDescent="0.25">
      <c r="L446" s="209">
        <f>'Girls Input'!BF415</f>
        <v>0</v>
      </c>
      <c r="M446" s="209"/>
    </row>
    <row r="447" spans="12:13" x14ac:dyDescent="0.25">
      <c r="L447" s="209">
        <f>'Girls Input'!BF416</f>
        <v>0</v>
      </c>
      <c r="M447" s="209"/>
    </row>
    <row r="448" spans="12:13" x14ac:dyDescent="0.25">
      <c r="L448" s="209">
        <f>'Girls Input'!BF417</f>
        <v>0</v>
      </c>
      <c r="M448" s="209"/>
    </row>
    <row r="449" spans="12:13" x14ac:dyDescent="0.25">
      <c r="L449" s="209">
        <f>'Girls Input'!BF418</f>
        <v>0</v>
      </c>
      <c r="M449" s="209"/>
    </row>
    <row r="450" spans="12:13" x14ac:dyDescent="0.25">
      <c r="L450" s="209">
        <f>'Girls Input'!BF419</f>
        <v>0</v>
      </c>
      <c r="M450" s="209"/>
    </row>
    <row r="451" spans="12:13" x14ac:dyDescent="0.25">
      <c r="L451" s="209">
        <f>'Girls Input'!BF420</f>
        <v>0</v>
      </c>
      <c r="M451" s="209"/>
    </row>
    <row r="452" spans="12:13" x14ac:dyDescent="0.25">
      <c r="L452" s="209">
        <f>'Girls Input'!BF421</f>
        <v>0</v>
      </c>
      <c r="M452" s="209"/>
    </row>
    <row r="453" spans="12:13" x14ac:dyDescent="0.25">
      <c r="L453" s="209">
        <f>'Girls Input'!BF422</f>
        <v>0</v>
      </c>
      <c r="M453" s="209"/>
    </row>
    <row r="454" spans="12:13" x14ac:dyDescent="0.25">
      <c r="L454" s="209">
        <f>'Girls Input'!BF423</f>
        <v>0</v>
      </c>
      <c r="M454" s="209"/>
    </row>
    <row r="455" spans="12:13" x14ac:dyDescent="0.25">
      <c r="L455" s="209">
        <f>'Girls Input'!BF424</f>
        <v>0</v>
      </c>
      <c r="M455" s="209"/>
    </row>
    <row r="456" spans="12:13" x14ac:dyDescent="0.25">
      <c r="L456" s="209">
        <f>'Girls Input'!BF425</f>
        <v>0</v>
      </c>
      <c r="M456" s="209"/>
    </row>
    <row r="457" spans="12:13" x14ac:dyDescent="0.25">
      <c r="L457" s="209">
        <f>'Girls Input'!BF426</f>
        <v>0</v>
      </c>
      <c r="M457" s="209"/>
    </row>
    <row r="458" spans="12:13" x14ac:dyDescent="0.25">
      <c r="L458" s="209">
        <f>'Girls Input'!BF427</f>
        <v>0</v>
      </c>
      <c r="M458" s="209"/>
    </row>
    <row r="459" spans="12:13" x14ac:dyDescent="0.25">
      <c r="L459" s="209">
        <f>'Girls Input'!BF428</f>
        <v>0</v>
      </c>
      <c r="M459" s="209"/>
    </row>
    <row r="460" spans="12:13" x14ac:dyDescent="0.25">
      <c r="L460" s="209">
        <f>'Girls Input'!BF429</f>
        <v>0</v>
      </c>
      <c r="M460" s="209"/>
    </row>
    <row r="461" spans="12:13" x14ac:dyDescent="0.25">
      <c r="L461" s="209">
        <f>'Girls Input'!BF430</f>
        <v>0</v>
      </c>
      <c r="M461" s="209"/>
    </row>
    <row r="462" spans="12:13" x14ac:dyDescent="0.25">
      <c r="L462" s="209">
        <f>'Girls Input'!BF431</f>
        <v>0</v>
      </c>
      <c r="M462" s="209"/>
    </row>
    <row r="463" spans="12:13" x14ac:dyDescent="0.25">
      <c r="L463" s="209">
        <f>'Girls Input'!BF432</f>
        <v>0</v>
      </c>
      <c r="M463" s="209"/>
    </row>
    <row r="464" spans="12:13" x14ac:dyDescent="0.25">
      <c r="L464" s="209">
        <f>'Girls Input'!BF433</f>
        <v>0</v>
      </c>
      <c r="M464" s="209"/>
    </row>
    <row r="465" spans="12:13" x14ac:dyDescent="0.25">
      <c r="L465" s="209">
        <f>'Girls Input'!BF434</f>
        <v>0</v>
      </c>
      <c r="M465" s="209"/>
    </row>
    <row r="466" spans="12:13" x14ac:dyDescent="0.25">
      <c r="L466" s="209">
        <f>'Girls Input'!BF435</f>
        <v>0</v>
      </c>
      <c r="M466" s="209"/>
    </row>
    <row r="467" spans="12:13" x14ac:dyDescent="0.25">
      <c r="L467" s="209">
        <f>'Girls Input'!BF436</f>
        <v>0</v>
      </c>
      <c r="M467" s="209"/>
    </row>
    <row r="468" spans="12:13" x14ac:dyDescent="0.25">
      <c r="L468" s="209">
        <f>'Girls Input'!BF437</f>
        <v>0</v>
      </c>
      <c r="M468" s="209"/>
    </row>
    <row r="469" spans="12:13" x14ac:dyDescent="0.25">
      <c r="L469" s="209">
        <f>'Girls Input'!BF438</f>
        <v>0</v>
      </c>
      <c r="M469" s="209"/>
    </row>
    <row r="470" spans="12:13" x14ac:dyDescent="0.25">
      <c r="L470" s="209">
        <f>'Girls Input'!BF439</f>
        <v>0</v>
      </c>
      <c r="M470" s="209"/>
    </row>
    <row r="471" spans="12:13" x14ac:dyDescent="0.25">
      <c r="L471" s="209">
        <f>'Girls Input'!BF440</f>
        <v>0</v>
      </c>
      <c r="M471" s="209"/>
    </row>
    <row r="472" spans="12:13" x14ac:dyDescent="0.25">
      <c r="L472" s="209">
        <f>'Girls Input'!BF441</f>
        <v>0</v>
      </c>
      <c r="M472" s="209"/>
    </row>
    <row r="473" spans="12:13" x14ac:dyDescent="0.25">
      <c r="L473" s="209">
        <f>'Girls Input'!BF442</f>
        <v>0</v>
      </c>
      <c r="M473" s="209"/>
    </row>
    <row r="474" spans="12:13" x14ac:dyDescent="0.25">
      <c r="L474" s="209">
        <f>'Girls Input'!BF443</f>
        <v>0</v>
      </c>
      <c r="M474" s="209"/>
    </row>
    <row r="475" spans="12:13" x14ac:dyDescent="0.25">
      <c r="L475" s="209">
        <f>'Girls Input'!BF444</f>
        <v>0</v>
      </c>
      <c r="M475" s="209"/>
    </row>
    <row r="476" spans="12:13" x14ac:dyDescent="0.25">
      <c r="L476" s="209">
        <f>'Girls Input'!BF445</f>
        <v>0</v>
      </c>
      <c r="M476" s="209"/>
    </row>
    <row r="477" spans="12:13" x14ac:dyDescent="0.25">
      <c r="L477" s="209">
        <f>'Girls Input'!BF446</f>
        <v>0</v>
      </c>
      <c r="M477" s="209"/>
    </row>
    <row r="478" spans="12:13" x14ac:dyDescent="0.25">
      <c r="L478" s="209">
        <f>'Girls Input'!BF447</f>
        <v>0</v>
      </c>
      <c r="M478" s="209"/>
    </row>
    <row r="479" spans="12:13" x14ac:dyDescent="0.25">
      <c r="L479" s="209">
        <f>'Girls Input'!BF448</f>
        <v>0</v>
      </c>
      <c r="M479" s="209"/>
    </row>
    <row r="480" spans="12:13" x14ac:dyDescent="0.25">
      <c r="L480" s="209">
        <f>'Girls Input'!BF449</f>
        <v>0</v>
      </c>
      <c r="M480" s="209"/>
    </row>
    <row r="481" spans="12:13" x14ac:dyDescent="0.25">
      <c r="L481" s="209">
        <f>'Girls Input'!BF450</f>
        <v>0</v>
      </c>
      <c r="M481" s="209"/>
    </row>
    <row r="482" spans="12:13" x14ac:dyDescent="0.25">
      <c r="L482" s="209">
        <f>'Girls Input'!BF451</f>
        <v>0</v>
      </c>
      <c r="M482" s="209"/>
    </row>
    <row r="483" spans="12:13" x14ac:dyDescent="0.25">
      <c r="L483" s="209">
        <f>'Girls Input'!BF452</f>
        <v>0</v>
      </c>
      <c r="M483" s="209"/>
    </row>
    <row r="484" spans="12:13" x14ac:dyDescent="0.25">
      <c r="L484" s="209">
        <f>'Girls Input'!BF453</f>
        <v>0</v>
      </c>
      <c r="M484" s="209"/>
    </row>
    <row r="485" spans="12:13" x14ac:dyDescent="0.25">
      <c r="L485" s="209">
        <f>'Girls Input'!BF454</f>
        <v>0</v>
      </c>
      <c r="M485" s="209"/>
    </row>
    <row r="486" spans="12:13" x14ac:dyDescent="0.25">
      <c r="L486" s="209">
        <f>'Girls Input'!BF455</f>
        <v>0</v>
      </c>
      <c r="M486" s="209"/>
    </row>
    <row r="487" spans="12:13" x14ac:dyDescent="0.25">
      <c r="L487" s="209">
        <f>'Girls Input'!BF456</f>
        <v>0</v>
      </c>
      <c r="M487" s="209"/>
    </row>
    <row r="488" spans="12:13" x14ac:dyDescent="0.25">
      <c r="L488" s="209">
        <f>'Girls Input'!BF457</f>
        <v>0</v>
      </c>
      <c r="M488" s="209"/>
    </row>
    <row r="489" spans="12:13" x14ac:dyDescent="0.25">
      <c r="L489" s="209">
        <f>'Girls Input'!BF458</f>
        <v>0</v>
      </c>
      <c r="M489" s="209"/>
    </row>
    <row r="490" spans="12:13" x14ac:dyDescent="0.25">
      <c r="L490" s="209">
        <f>'Girls Input'!BF459</f>
        <v>0</v>
      </c>
      <c r="M490" s="209"/>
    </row>
    <row r="491" spans="12:13" x14ac:dyDescent="0.25">
      <c r="L491" s="209">
        <f>'Girls Input'!BF460</f>
        <v>0</v>
      </c>
      <c r="M491" s="209"/>
    </row>
    <row r="492" spans="12:13" x14ac:dyDescent="0.25">
      <c r="L492" s="209">
        <f>'Girls Input'!BF461</f>
        <v>0</v>
      </c>
      <c r="M492" s="209"/>
    </row>
    <row r="493" spans="12:13" x14ac:dyDescent="0.25">
      <c r="L493" s="209">
        <f>'Girls Input'!BF462</f>
        <v>0</v>
      </c>
      <c r="M493" s="209"/>
    </row>
    <row r="494" spans="12:13" x14ac:dyDescent="0.25">
      <c r="L494" s="209">
        <f>'Girls Input'!BF463</f>
        <v>0</v>
      </c>
      <c r="M494" s="209"/>
    </row>
    <row r="495" spans="12:13" x14ac:dyDescent="0.25">
      <c r="L495" s="209">
        <f>'Girls Input'!BF464</f>
        <v>0</v>
      </c>
      <c r="M495" s="209"/>
    </row>
    <row r="496" spans="12:13" x14ac:dyDescent="0.25">
      <c r="L496" s="209">
        <f>'Girls Input'!BF465</f>
        <v>0</v>
      </c>
      <c r="M496" s="209"/>
    </row>
    <row r="497" spans="12:13" x14ac:dyDescent="0.25">
      <c r="L497" s="209">
        <f>'Girls Input'!BF466</f>
        <v>0</v>
      </c>
      <c r="M497" s="209"/>
    </row>
    <row r="498" spans="12:13" x14ac:dyDescent="0.25">
      <c r="L498" s="209">
        <f>'Girls Input'!BF467</f>
        <v>0</v>
      </c>
      <c r="M498" s="209"/>
    </row>
    <row r="499" spans="12:13" x14ac:dyDescent="0.25">
      <c r="L499" s="209">
        <f>'Girls Input'!BF468</f>
        <v>0</v>
      </c>
      <c r="M499" s="209"/>
    </row>
    <row r="500" spans="12:13" x14ac:dyDescent="0.25">
      <c r="L500" s="209">
        <f>'Girls Input'!BF469</f>
        <v>0</v>
      </c>
      <c r="M500" s="209"/>
    </row>
    <row r="501" spans="12:13" x14ac:dyDescent="0.25">
      <c r="L501" s="209">
        <f>'Girls Input'!BF470</f>
        <v>0</v>
      </c>
      <c r="M501" s="209"/>
    </row>
    <row r="502" spans="12:13" x14ac:dyDescent="0.25">
      <c r="L502" s="209">
        <f>'Girls Input'!BF471</f>
        <v>0</v>
      </c>
      <c r="M502" s="209"/>
    </row>
    <row r="503" spans="12:13" x14ac:dyDescent="0.25">
      <c r="L503" s="209">
        <f>'Girls Input'!BF472</f>
        <v>0</v>
      </c>
      <c r="M503" s="209"/>
    </row>
    <row r="504" spans="12:13" x14ac:dyDescent="0.25">
      <c r="L504" s="209">
        <f>'Girls Input'!BF473</f>
        <v>0</v>
      </c>
      <c r="M504" s="209"/>
    </row>
    <row r="505" spans="12:13" x14ac:dyDescent="0.25">
      <c r="L505" s="209">
        <f>'Girls Input'!BF474</f>
        <v>0</v>
      </c>
      <c r="M505" s="209"/>
    </row>
    <row r="506" spans="12:13" x14ac:dyDescent="0.25">
      <c r="L506" s="209">
        <f>'Girls Input'!BF475</f>
        <v>0</v>
      </c>
      <c r="M506" s="209"/>
    </row>
    <row r="507" spans="12:13" x14ac:dyDescent="0.25">
      <c r="L507" s="209">
        <f>'Girls Input'!BF476</f>
        <v>0</v>
      </c>
      <c r="M507" s="209"/>
    </row>
    <row r="508" spans="12:13" x14ac:dyDescent="0.25">
      <c r="L508" s="209">
        <f>'Girls Input'!BF477</f>
        <v>0</v>
      </c>
      <c r="M508" s="209"/>
    </row>
    <row r="509" spans="12:13" x14ac:dyDescent="0.25">
      <c r="L509" s="209">
        <f>'Girls Input'!BF478</f>
        <v>0</v>
      </c>
      <c r="M509" s="209"/>
    </row>
    <row r="510" spans="12:13" x14ac:dyDescent="0.25">
      <c r="L510" s="209">
        <f>'Girls Input'!BF479</f>
        <v>0</v>
      </c>
      <c r="M510" s="209"/>
    </row>
    <row r="511" spans="12:13" x14ac:dyDescent="0.25">
      <c r="L511" s="209">
        <f>'Girls Input'!BF480</f>
        <v>0</v>
      </c>
      <c r="M511" s="209"/>
    </row>
    <row r="512" spans="12:13" x14ac:dyDescent="0.25">
      <c r="L512" s="209">
        <f>'Girls Input'!BF481</f>
        <v>0</v>
      </c>
      <c r="M512" s="209"/>
    </row>
    <row r="513" spans="12:13" x14ac:dyDescent="0.25">
      <c r="L513" s="209">
        <f>'Girls Input'!BF482</f>
        <v>0</v>
      </c>
      <c r="M513" s="209"/>
    </row>
    <row r="514" spans="12:13" x14ac:dyDescent="0.25">
      <c r="L514" s="209">
        <f>'Girls Input'!BF483</f>
        <v>0</v>
      </c>
      <c r="M514" s="209"/>
    </row>
    <row r="515" spans="12:13" x14ac:dyDescent="0.25">
      <c r="L515" s="209">
        <f>'Girls Input'!BF484</f>
        <v>0</v>
      </c>
      <c r="M515" s="209"/>
    </row>
    <row r="516" spans="12:13" x14ac:dyDescent="0.25">
      <c r="L516" s="209">
        <f>'Girls Input'!BF485</f>
        <v>0</v>
      </c>
      <c r="M516" s="209"/>
    </row>
    <row r="517" spans="12:13" x14ac:dyDescent="0.25">
      <c r="L517" s="209">
        <f>'Girls Input'!BF486</f>
        <v>0</v>
      </c>
      <c r="M517" s="209"/>
    </row>
    <row r="518" spans="12:13" x14ac:dyDescent="0.25">
      <c r="L518" s="209">
        <f>'Girls Input'!BF487</f>
        <v>0</v>
      </c>
      <c r="M518" s="209"/>
    </row>
    <row r="519" spans="12:13" x14ac:dyDescent="0.25">
      <c r="L519" s="209">
        <f>'Girls Input'!BF488</f>
        <v>0</v>
      </c>
      <c r="M519" s="209"/>
    </row>
    <row r="520" spans="12:13" x14ac:dyDescent="0.25">
      <c r="L520" s="209">
        <f>'Girls Input'!BF489</f>
        <v>0</v>
      </c>
      <c r="M520" s="209"/>
    </row>
    <row r="521" spans="12:13" x14ac:dyDescent="0.25">
      <c r="L521" s="209">
        <f>'Girls Input'!BF490</f>
        <v>0</v>
      </c>
      <c r="M521" s="209"/>
    </row>
    <row r="522" spans="12:13" x14ac:dyDescent="0.25">
      <c r="L522" s="209">
        <f>'Girls Input'!BF491</f>
        <v>0</v>
      </c>
      <c r="M522" s="209"/>
    </row>
    <row r="523" spans="12:13" x14ac:dyDescent="0.25">
      <c r="L523" s="209">
        <f>'Girls Input'!BF492</f>
        <v>0</v>
      </c>
      <c r="M523" s="209"/>
    </row>
    <row r="524" spans="12:13" x14ac:dyDescent="0.25">
      <c r="L524" s="209">
        <f>'Girls Input'!BF493</f>
        <v>0</v>
      </c>
      <c r="M524" s="209"/>
    </row>
    <row r="525" spans="12:13" x14ac:dyDescent="0.25">
      <c r="L525" s="209">
        <f>'Girls Input'!BF494</f>
        <v>0</v>
      </c>
      <c r="M525" s="209"/>
    </row>
    <row r="526" spans="12:13" x14ac:dyDescent="0.25">
      <c r="L526" s="209">
        <f>'Girls Input'!BF495</f>
        <v>0</v>
      </c>
      <c r="M526" s="209"/>
    </row>
    <row r="527" spans="12:13" x14ac:dyDescent="0.25">
      <c r="L527" s="209">
        <f>'Girls Input'!BF496</f>
        <v>0</v>
      </c>
      <c r="M527" s="209"/>
    </row>
    <row r="528" spans="12:13" x14ac:dyDescent="0.25">
      <c r="L528" s="209">
        <f>'Girls Input'!BF497</f>
        <v>0</v>
      </c>
      <c r="M528" s="209"/>
    </row>
    <row r="529" spans="12:13" x14ac:dyDescent="0.25">
      <c r="L529" s="209">
        <f>'Girls Input'!BF498</f>
        <v>0</v>
      </c>
      <c r="M529" s="209"/>
    </row>
    <row r="530" spans="12:13" x14ac:dyDescent="0.25">
      <c r="L530" s="209">
        <f>'Girls Input'!BF499</f>
        <v>0</v>
      </c>
      <c r="M530" s="209"/>
    </row>
    <row r="531" spans="12:13" x14ac:dyDescent="0.25">
      <c r="L531" s="209">
        <f>'Girls Input'!BF500</f>
        <v>0</v>
      </c>
      <c r="M531" s="209"/>
    </row>
    <row r="532" spans="12:13" x14ac:dyDescent="0.25">
      <c r="L532" s="209">
        <f>'Girls Input'!BF501</f>
        <v>0</v>
      </c>
      <c r="M532" s="209"/>
    </row>
    <row r="533" spans="12:13" x14ac:dyDescent="0.25">
      <c r="L533" s="209">
        <f>'Girls Input'!BF502</f>
        <v>0</v>
      </c>
      <c r="M533" s="209"/>
    </row>
    <row r="534" spans="12:13" x14ac:dyDescent="0.25">
      <c r="L534" s="209">
        <f>'Girls Input'!BF503</f>
        <v>0</v>
      </c>
      <c r="M534" s="209"/>
    </row>
    <row r="535" spans="12:13" x14ac:dyDescent="0.25">
      <c r="L535" s="209">
        <f>'Girls Input'!BF504</f>
        <v>0</v>
      </c>
      <c r="M535" s="209"/>
    </row>
    <row r="536" spans="12:13" x14ac:dyDescent="0.25">
      <c r="L536" s="209">
        <f>'Girls Input'!BF505</f>
        <v>0</v>
      </c>
      <c r="M536" s="209"/>
    </row>
    <row r="537" spans="12:13" x14ac:dyDescent="0.25">
      <c r="L537" s="209">
        <f>'Girls Input'!BF506</f>
        <v>0</v>
      </c>
      <c r="M537" s="209"/>
    </row>
    <row r="538" spans="12:13" x14ac:dyDescent="0.25">
      <c r="L538" s="209">
        <f>'Girls Input'!BF507</f>
        <v>0</v>
      </c>
      <c r="M538" s="209"/>
    </row>
    <row r="539" spans="12:13" x14ac:dyDescent="0.25">
      <c r="L539" s="209">
        <f>'Girls Input'!BF508</f>
        <v>0</v>
      </c>
      <c r="M539" s="209"/>
    </row>
    <row r="540" spans="12:13" x14ac:dyDescent="0.25">
      <c r="L540" s="209">
        <f>'Girls Input'!BF509</f>
        <v>0</v>
      </c>
      <c r="M540" s="209"/>
    </row>
    <row r="541" spans="12:13" x14ac:dyDescent="0.25">
      <c r="L541" s="209">
        <f>'Girls Input'!BF510</f>
        <v>0</v>
      </c>
      <c r="M541" s="209"/>
    </row>
    <row r="542" spans="12:13" x14ac:dyDescent="0.25">
      <c r="L542" s="209">
        <f>'Girls Input'!BF511</f>
        <v>0</v>
      </c>
      <c r="M542" s="209"/>
    </row>
    <row r="543" spans="12:13" x14ac:dyDescent="0.25">
      <c r="L543" s="209">
        <f>'Girls Input'!BF512</f>
        <v>0</v>
      </c>
      <c r="M543" s="209"/>
    </row>
    <row r="544" spans="12:13" x14ac:dyDescent="0.25">
      <c r="L544" s="209">
        <f>'Girls Input'!BF513</f>
        <v>0</v>
      </c>
      <c r="M544" s="209"/>
    </row>
    <row r="545" spans="12:13" x14ac:dyDescent="0.25">
      <c r="L545" s="209">
        <f>'Girls Input'!BF514</f>
        <v>0</v>
      </c>
      <c r="M545" s="209"/>
    </row>
    <row r="546" spans="12:13" x14ac:dyDescent="0.25">
      <c r="L546" s="209">
        <f>'Girls Input'!BF515</f>
        <v>0</v>
      </c>
      <c r="M546" s="209"/>
    </row>
    <row r="547" spans="12:13" x14ac:dyDescent="0.25">
      <c r="L547" s="209">
        <f>'Girls Input'!BF516</f>
        <v>0</v>
      </c>
      <c r="M547" s="209"/>
    </row>
    <row r="548" spans="12:13" x14ac:dyDescent="0.25">
      <c r="L548" s="209">
        <f>'Girls Input'!BF517</f>
        <v>0</v>
      </c>
      <c r="M548" s="209"/>
    </row>
    <row r="549" spans="12:13" x14ac:dyDescent="0.25">
      <c r="L549" s="209">
        <f>'Girls Input'!BF518</f>
        <v>0</v>
      </c>
      <c r="M549" s="209"/>
    </row>
    <row r="550" spans="12:13" x14ac:dyDescent="0.25">
      <c r="L550" s="209">
        <f>'Girls Input'!BF519</f>
        <v>0</v>
      </c>
      <c r="M550" s="209"/>
    </row>
    <row r="551" spans="12:13" x14ac:dyDescent="0.25">
      <c r="L551" s="17"/>
      <c r="M551" s="17"/>
    </row>
    <row r="552" spans="12:13" x14ac:dyDescent="0.25">
      <c r="L552" s="17"/>
      <c r="M552" s="17"/>
    </row>
    <row r="553" spans="12:13" x14ac:dyDescent="0.25">
      <c r="L553" s="17"/>
      <c r="M553" s="17"/>
    </row>
    <row r="554" spans="12:13" x14ac:dyDescent="0.25">
      <c r="L554" s="17"/>
      <c r="M554" s="17"/>
    </row>
    <row r="555" spans="12:13" x14ac:dyDescent="0.25">
      <c r="L555" s="17"/>
      <c r="M555" s="17"/>
    </row>
    <row r="556" spans="12:13" x14ac:dyDescent="0.25">
      <c r="L556" s="17"/>
      <c r="M556" s="17"/>
    </row>
    <row r="557" spans="12:13" x14ac:dyDescent="0.25">
      <c r="L557" s="17"/>
      <c r="M557" s="17"/>
    </row>
    <row r="558" spans="12:13" x14ac:dyDescent="0.25">
      <c r="L558" s="17"/>
      <c r="M558" s="17"/>
    </row>
    <row r="559" spans="12:13" x14ac:dyDescent="0.25">
      <c r="L559" s="17"/>
      <c r="M559" s="17"/>
    </row>
    <row r="560" spans="12:13" x14ac:dyDescent="0.25">
      <c r="L560" s="17"/>
      <c r="M560" s="17"/>
    </row>
    <row r="561" spans="12:13" x14ac:dyDescent="0.25">
      <c r="L561" s="17"/>
      <c r="M561" s="17"/>
    </row>
  </sheetData>
  <sheetProtection sheet="1" objects="1" scenarios="1"/>
  <sortState ref="G66:I67">
    <sortCondition ref="G66"/>
  </sortState>
  <mergeCells count="6">
    <mergeCell ref="C7:E7"/>
    <mergeCell ref="G7:J7"/>
    <mergeCell ref="L7:O7"/>
    <mergeCell ref="C8:E8"/>
    <mergeCell ref="G8:J8"/>
    <mergeCell ref="L8:O8"/>
  </mergeCells>
  <phoneticPr fontId="0" type="noConversion"/>
  <pageMargins left="0.37" right="0.32" top="0.5" bottom="0.5" header="0.51180555555555551" footer="0.51180555555555551"/>
  <pageSetup paperSize="9" scale="6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Zeros="0" zoomScale="90" zoomScaleNormal="90" workbookViewId="0">
      <selection activeCell="I31" sqref="I31"/>
    </sheetView>
  </sheetViews>
  <sheetFormatPr defaultRowHeight="13.2" x14ac:dyDescent="0.25"/>
  <cols>
    <col min="1" max="1" width="1.5546875" customWidth="1"/>
    <col min="2" max="2" width="6.109375" customWidth="1"/>
    <col min="7" max="7" width="7.5546875" customWidth="1"/>
    <col min="9" max="9" width="7.88671875" style="9" customWidth="1"/>
    <col min="10" max="10" width="4.88671875" customWidth="1"/>
    <col min="11" max="11" width="6" customWidth="1"/>
    <col min="12" max="12" width="6.33203125" style="9" customWidth="1"/>
    <col min="13" max="13" width="24.6640625" customWidth="1"/>
    <col min="14" max="14" width="3.88671875" customWidth="1"/>
    <col min="15" max="15" width="18" customWidth="1"/>
    <col min="16" max="16" width="25" customWidth="1"/>
    <col min="17" max="17" width="22.5546875" customWidth="1"/>
  </cols>
  <sheetData>
    <row r="1" spans="2:17" ht="13.8" thickBot="1" x14ac:dyDescent="0.3"/>
    <row r="2" spans="2:17" x14ac:dyDescent="0.25">
      <c r="B2" s="10"/>
      <c r="C2" s="11"/>
      <c r="D2" s="12"/>
      <c r="E2" s="11"/>
      <c r="F2" s="11"/>
      <c r="G2" s="11"/>
      <c r="H2" s="11"/>
      <c r="I2" s="445"/>
      <c r="K2" s="372"/>
      <c r="L2" s="399"/>
      <c r="M2" s="13" t="s">
        <v>14</v>
      </c>
      <c r="O2" s="14" t="s">
        <v>15</v>
      </c>
      <c r="P2" s="14" t="s">
        <v>16</v>
      </c>
      <c r="Q2" s="15" t="s">
        <v>17</v>
      </c>
    </row>
    <row r="3" spans="2:17" ht="17.399999999999999" x14ac:dyDescent="0.3">
      <c r="B3" s="16"/>
      <c r="C3" s="17"/>
      <c r="D3" s="18"/>
      <c r="E3" s="19" t="s">
        <v>6</v>
      </c>
      <c r="F3" s="20"/>
      <c r="G3" s="17"/>
      <c r="H3" s="17"/>
      <c r="I3" s="446"/>
      <c r="K3" s="361"/>
      <c r="L3" s="437" t="s">
        <v>18</v>
      </c>
      <c r="M3" s="22" t="s">
        <v>19</v>
      </c>
      <c r="O3" s="342" t="s">
        <v>157</v>
      </c>
      <c r="P3" s="343" t="s">
        <v>127</v>
      </c>
      <c r="Q3" s="343" t="s">
        <v>20</v>
      </c>
    </row>
    <row r="4" spans="2:17" x14ac:dyDescent="0.25">
      <c r="B4" s="16"/>
      <c r="C4" s="17"/>
      <c r="D4" s="18"/>
      <c r="E4" s="17"/>
      <c r="F4" s="17"/>
      <c r="G4" s="17"/>
      <c r="H4" s="17"/>
      <c r="I4" s="446"/>
      <c r="K4" s="374">
        <f>IF(LEN(L4)&gt;0,1,"")</f>
        <v>1</v>
      </c>
      <c r="L4" s="435" t="s">
        <v>32</v>
      </c>
      <c r="M4" s="341" t="s">
        <v>33</v>
      </c>
      <c r="O4" s="355" t="s">
        <v>158</v>
      </c>
      <c r="P4" s="343" t="s">
        <v>129</v>
      </c>
      <c r="Q4" s="343" t="s">
        <v>129</v>
      </c>
    </row>
    <row r="5" spans="2:17" ht="13.8" thickBot="1" x14ac:dyDescent="0.3">
      <c r="B5" s="23"/>
      <c r="C5" s="24" t="s">
        <v>23</v>
      </c>
      <c r="D5" s="21"/>
      <c r="E5" s="25" t="s">
        <v>24</v>
      </c>
      <c r="F5" s="26"/>
      <c r="G5" s="26"/>
      <c r="H5" s="24"/>
      <c r="I5" s="447"/>
      <c r="K5" s="374">
        <f t="shared" ref="K5:K11" si="0">IF(LEN(L5)&gt;0,K4+1,"")</f>
        <v>2</v>
      </c>
      <c r="L5" s="435" t="s">
        <v>43</v>
      </c>
      <c r="M5" s="341" t="s">
        <v>40</v>
      </c>
      <c r="O5" s="357" t="s">
        <v>159</v>
      </c>
      <c r="P5" s="358" t="s">
        <v>40</v>
      </c>
      <c r="Q5" s="358" t="s">
        <v>40</v>
      </c>
    </row>
    <row r="6" spans="2:17" x14ac:dyDescent="0.25">
      <c r="B6" s="23"/>
      <c r="C6" s="24"/>
      <c r="D6" s="21"/>
      <c r="E6" s="28"/>
      <c r="F6" s="24"/>
      <c r="G6" s="24"/>
      <c r="H6" s="24"/>
      <c r="I6" s="447"/>
      <c r="K6" s="374">
        <f t="shared" si="0"/>
        <v>3</v>
      </c>
      <c r="L6" s="435" t="s">
        <v>58</v>
      </c>
      <c r="M6" s="341" t="s">
        <v>125</v>
      </c>
    </row>
    <row r="7" spans="2:17" x14ac:dyDescent="0.25">
      <c r="B7" s="23"/>
      <c r="C7" s="24" t="s">
        <v>29</v>
      </c>
      <c r="D7" s="21"/>
      <c r="E7" s="25">
        <v>2014</v>
      </c>
      <c r="F7" s="24"/>
      <c r="G7" s="24"/>
      <c r="H7" s="24"/>
      <c r="I7" s="447"/>
      <c r="K7" s="374">
        <f t="shared" si="0"/>
        <v>4</v>
      </c>
      <c r="L7" s="435" t="s">
        <v>124</v>
      </c>
      <c r="M7" s="341" t="s">
        <v>123</v>
      </c>
    </row>
    <row r="8" spans="2:17" x14ac:dyDescent="0.25">
      <c r="B8" s="23"/>
      <c r="C8" s="24"/>
      <c r="D8" s="21"/>
      <c r="E8" s="28"/>
      <c r="F8" s="24"/>
      <c r="G8" s="24"/>
      <c r="H8" s="24"/>
      <c r="I8" s="447"/>
      <c r="K8" s="374">
        <f t="shared" si="0"/>
        <v>5</v>
      </c>
      <c r="L8" s="435" t="s">
        <v>62</v>
      </c>
      <c r="M8" s="341" t="s">
        <v>63</v>
      </c>
    </row>
    <row r="9" spans="2:17" x14ac:dyDescent="0.25">
      <c r="B9" s="23"/>
      <c r="C9" s="24" t="s">
        <v>34</v>
      </c>
      <c r="D9" s="21"/>
      <c r="E9" s="25">
        <v>1</v>
      </c>
      <c r="F9" s="24"/>
      <c r="G9" s="24"/>
      <c r="H9" s="24"/>
      <c r="I9" s="447"/>
      <c r="K9" s="374">
        <f t="shared" si="0"/>
        <v>6</v>
      </c>
      <c r="L9" s="435" t="s">
        <v>28</v>
      </c>
      <c r="M9" s="341" t="s">
        <v>20</v>
      </c>
    </row>
    <row r="10" spans="2:17" x14ac:dyDescent="0.25">
      <c r="B10" s="23"/>
      <c r="C10" s="24"/>
      <c r="D10" s="21"/>
      <c r="E10" s="24"/>
      <c r="F10" s="24"/>
      <c r="G10" s="24"/>
      <c r="H10" s="24"/>
      <c r="I10" s="447"/>
      <c r="K10" s="374">
        <f t="shared" si="0"/>
        <v>7</v>
      </c>
      <c r="L10" s="435" t="s">
        <v>25</v>
      </c>
      <c r="M10" s="341" t="s">
        <v>22</v>
      </c>
    </row>
    <row r="11" spans="2:17" x14ac:dyDescent="0.25">
      <c r="B11" s="23"/>
      <c r="C11" s="24"/>
      <c r="D11" s="21"/>
      <c r="E11" s="24"/>
      <c r="F11" s="24"/>
      <c r="G11" s="24"/>
      <c r="H11" s="24"/>
      <c r="I11" s="447"/>
      <c r="K11" s="374">
        <f t="shared" si="0"/>
        <v>8</v>
      </c>
      <c r="L11" s="435" t="s">
        <v>36</v>
      </c>
      <c r="M11" s="341" t="s">
        <v>37</v>
      </c>
    </row>
    <row r="12" spans="2:17" ht="13.8" thickBot="1" x14ac:dyDescent="0.3">
      <c r="B12" s="23"/>
      <c r="C12" s="24"/>
      <c r="D12" s="21"/>
      <c r="E12" s="24"/>
      <c r="F12" s="24"/>
      <c r="G12" s="24"/>
      <c r="H12" s="24"/>
      <c r="I12" s="447"/>
      <c r="K12" s="375" t="str">
        <f>IF(LEN(L12)&gt;0,K11+1,"")</f>
        <v/>
      </c>
      <c r="L12" s="438"/>
      <c r="M12" s="29"/>
    </row>
    <row r="13" spans="2:17" ht="13.8" thickBot="1" x14ac:dyDescent="0.3">
      <c r="B13" s="30" t="s">
        <v>38</v>
      </c>
      <c r="C13" s="537" t="s">
        <v>15</v>
      </c>
      <c r="D13" s="537"/>
      <c r="E13" s="537" t="s">
        <v>16</v>
      </c>
      <c r="F13" s="537"/>
      <c r="G13" s="538" t="s">
        <v>17</v>
      </c>
      <c r="H13" s="538"/>
      <c r="I13" s="538"/>
      <c r="J13" s="27"/>
      <c r="L13"/>
      <c r="M13" s="18"/>
      <c r="N13" s="31"/>
    </row>
    <row r="14" spans="2:17" x14ac:dyDescent="0.25">
      <c r="B14" s="32">
        <v>1</v>
      </c>
      <c r="C14" s="33" t="str">
        <f>IF($E$9=1,O3,IF($E$9=2,O15,IF($S$9=3,O27,O39)))</f>
        <v>11th May 2014</v>
      </c>
      <c r="D14" s="34"/>
      <c r="E14" s="35" t="str">
        <f>IF($E$9=1,P3,IF($E$9=2,P15,IF($E$9=3,P27,P39)))</f>
        <v>Rugby</v>
      </c>
      <c r="F14" s="36"/>
      <c r="G14" s="37" t="str">
        <f>IF($E$9=1,Q3,IF($E$9=2,Q15,IF($E$9=3,Q27,Q39)))</f>
        <v>Rugby &amp; N'hampton</v>
      </c>
      <c r="H14" s="36"/>
      <c r="I14" s="448"/>
      <c r="K14" s="372"/>
      <c r="L14" s="399"/>
      <c r="M14" s="13" t="s">
        <v>39</v>
      </c>
      <c r="O14" s="38" t="s">
        <v>15</v>
      </c>
      <c r="P14" s="14" t="s">
        <v>16</v>
      </c>
      <c r="Q14" s="15" t="s">
        <v>17</v>
      </c>
    </row>
    <row r="15" spans="2:17" x14ac:dyDescent="0.25">
      <c r="B15" s="32">
        <v>2</v>
      </c>
      <c r="C15" s="37" t="str">
        <f t="shared" ref="C15:C16" si="1">IF($E$9=1,O4,IF($E$9=2,O16,IF($S$9=3,O28,O40)))</f>
        <v>8th June 2014</v>
      </c>
      <c r="D15" s="34"/>
      <c r="E15" s="35" t="str">
        <f t="shared" ref="E15:E16" si="2">IF($E$9=1,P4,IF($E$9=2,P16,IF($E$9=3,P28,P40)))</f>
        <v>Coventry</v>
      </c>
      <c r="F15" s="36"/>
      <c r="G15" s="37" t="str">
        <f t="shared" ref="G15:G16" si="3">IF($E$9=1,Q4,IF($E$9=2,Q16,IF($E$9=3,Q28,Q40)))</f>
        <v>Coventry</v>
      </c>
      <c r="H15" s="36"/>
      <c r="I15" s="448"/>
      <c r="K15" s="361"/>
      <c r="L15" s="437" t="s">
        <v>18</v>
      </c>
      <c r="M15" s="22" t="s">
        <v>19</v>
      </c>
      <c r="O15" s="342" t="s">
        <v>157</v>
      </c>
      <c r="P15" s="343" t="s">
        <v>128</v>
      </c>
      <c r="Q15" s="354" t="s">
        <v>128</v>
      </c>
    </row>
    <row r="16" spans="2:17" ht="13.8" thickBot="1" x14ac:dyDescent="0.3">
      <c r="B16" s="39">
        <v>3</v>
      </c>
      <c r="C16" s="40" t="str">
        <f t="shared" si="1"/>
        <v>5th Jul 2014</v>
      </c>
      <c r="D16" s="41"/>
      <c r="E16" s="42" t="str">
        <f t="shared" si="2"/>
        <v>Banbury</v>
      </c>
      <c r="F16" s="43"/>
      <c r="G16" s="40" t="str">
        <f t="shared" si="3"/>
        <v>Banbury</v>
      </c>
      <c r="H16" s="43"/>
      <c r="I16" s="178"/>
      <c r="K16" s="374">
        <f>IF(LEN(L16)&gt;0,1,"")</f>
        <v>1</v>
      </c>
      <c r="L16" s="435" t="s">
        <v>21</v>
      </c>
      <c r="M16" s="341" t="s">
        <v>115</v>
      </c>
      <c r="O16" s="355" t="s">
        <v>158</v>
      </c>
      <c r="P16" s="343" t="s">
        <v>26</v>
      </c>
      <c r="Q16" s="436" t="s">
        <v>27</v>
      </c>
    </row>
    <row r="17" spans="2:17" ht="13.8" thickBot="1" x14ac:dyDescent="0.3">
      <c r="B17" s="523"/>
      <c r="C17" s="35"/>
      <c r="D17" s="35"/>
      <c r="E17" s="35"/>
      <c r="F17" s="36"/>
      <c r="G17" s="35"/>
      <c r="H17" s="36"/>
      <c r="I17" s="70"/>
      <c r="K17" s="374">
        <f>IF(LEN(L17)&gt;0,K16+1,"")</f>
        <v>2</v>
      </c>
      <c r="L17" s="435" t="s">
        <v>131</v>
      </c>
      <c r="M17" s="341" t="s">
        <v>128</v>
      </c>
      <c r="O17" s="357" t="s">
        <v>159</v>
      </c>
      <c r="P17" s="358" t="s">
        <v>61</v>
      </c>
      <c r="Q17" s="359" t="s">
        <v>61</v>
      </c>
    </row>
    <row r="18" spans="2:17" ht="16.2" thickBot="1" x14ac:dyDescent="0.35">
      <c r="B18" s="514"/>
      <c r="C18" s="515" t="s">
        <v>156</v>
      </c>
      <c r="D18" s="516"/>
      <c r="E18" s="455"/>
      <c r="F18" s="455"/>
      <c r="G18" s="455"/>
      <c r="H18" s="455"/>
      <c r="I18" s="517"/>
      <c r="K18" s="374">
        <f t="shared" ref="K18:K23" si="4">IF(LEN(L18)&gt;0,K17+1,"")</f>
        <v>3</v>
      </c>
      <c r="L18" s="435" t="s">
        <v>30</v>
      </c>
      <c r="M18" s="341" t="s">
        <v>31</v>
      </c>
    </row>
    <row r="19" spans="2:17" ht="13.8" thickBot="1" x14ac:dyDescent="0.3">
      <c r="B19" s="518">
        <v>2</v>
      </c>
      <c r="C19" s="519" t="str">
        <f>IF($B19=3,C16,IF($B19=2,C15,C14))</f>
        <v>8th June 2014</v>
      </c>
      <c r="D19" s="520"/>
      <c r="E19" s="519" t="str">
        <f>IF($B19=3,E16,IF($B19=2,E15,E14))</f>
        <v>Coventry</v>
      </c>
      <c r="F19" s="521"/>
      <c r="G19" s="519" t="str">
        <f>IF($B19=3,G16,IF($B19=2,G15,G14))</f>
        <v>Coventry</v>
      </c>
      <c r="H19" s="522"/>
      <c r="I19" s="521"/>
      <c r="K19" s="374">
        <f t="shared" si="4"/>
        <v>4</v>
      </c>
      <c r="L19" s="435" t="s">
        <v>74</v>
      </c>
      <c r="M19" s="341" t="s">
        <v>75</v>
      </c>
    </row>
    <row r="20" spans="2:17" ht="13.8" thickBot="1" x14ac:dyDescent="0.3">
      <c r="B20" s="23"/>
      <c r="C20" s="24"/>
      <c r="D20" s="21"/>
      <c r="E20" s="24"/>
      <c r="F20" s="24"/>
      <c r="G20" s="24"/>
      <c r="H20" s="24"/>
      <c r="I20" s="447"/>
      <c r="K20" s="374">
        <f t="shared" si="4"/>
        <v>5</v>
      </c>
      <c r="L20" s="435" t="s">
        <v>68</v>
      </c>
      <c r="M20" s="341" t="s">
        <v>69</v>
      </c>
    </row>
    <row r="21" spans="2:17" x14ac:dyDescent="0.25">
      <c r="B21" s="23"/>
      <c r="C21" s="44" t="s">
        <v>49</v>
      </c>
      <c r="D21" s="45" t="s">
        <v>18</v>
      </c>
      <c r="E21" s="46" t="s">
        <v>50</v>
      </c>
      <c r="F21" s="47"/>
      <c r="G21" s="48"/>
      <c r="H21" s="49" t="s">
        <v>51</v>
      </c>
      <c r="I21" s="449" t="s">
        <v>52</v>
      </c>
      <c r="K21" s="374">
        <f t="shared" si="4"/>
        <v>6</v>
      </c>
      <c r="L21" s="435" t="s">
        <v>41</v>
      </c>
      <c r="M21" s="341" t="s">
        <v>42</v>
      </c>
    </row>
    <row r="22" spans="2:17" ht="13.8" thickBot="1" x14ac:dyDescent="0.3">
      <c r="B22" s="23"/>
      <c r="C22" s="50"/>
      <c r="D22" s="51"/>
      <c r="E22" s="52"/>
      <c r="F22" s="53"/>
      <c r="G22" s="54"/>
      <c r="H22" s="50" t="s">
        <v>54</v>
      </c>
      <c r="I22" s="450" t="s">
        <v>55</v>
      </c>
      <c r="K22" s="374">
        <f t="shared" si="4"/>
        <v>7</v>
      </c>
      <c r="L22" s="435" t="s">
        <v>35</v>
      </c>
      <c r="M22" s="341" t="s">
        <v>27</v>
      </c>
    </row>
    <row r="23" spans="2:17" x14ac:dyDescent="0.25">
      <c r="B23" s="23"/>
      <c r="C23" s="32">
        <f>IF(LEN(E23)&gt;1,C22+1," ")</f>
        <v>1</v>
      </c>
      <c r="D23" s="55" t="str">
        <f>IF($E$9=1,L4,IF($E$9=2,L16,IF($E$9=3,L28,L40)))</f>
        <v>V</v>
      </c>
      <c r="E23" s="56" t="str">
        <f>IF($E$9=1,M4,IF($E$9=2,M16,IF($E$9=3,M28,M40)))</f>
        <v>Amber Valley</v>
      </c>
      <c r="F23" s="57"/>
      <c r="G23" s="58"/>
      <c r="H23" s="59" t="str">
        <f>LEFT(E23,I23)</f>
        <v>Amber</v>
      </c>
      <c r="I23" s="442">
        <v>5</v>
      </c>
      <c r="K23" s="374">
        <f t="shared" si="4"/>
        <v>8</v>
      </c>
      <c r="L23" s="435" t="s">
        <v>77</v>
      </c>
      <c r="M23" s="341" t="s">
        <v>160</v>
      </c>
    </row>
    <row r="24" spans="2:17" ht="13.8" thickBot="1" x14ac:dyDescent="0.3">
      <c r="B24" s="23"/>
      <c r="C24" s="32">
        <f t="shared" ref="C24:C30" si="5">IF(LEN(E24)&gt;1,C23+1," ")</f>
        <v>2</v>
      </c>
      <c r="D24" s="55" t="str">
        <f t="shared" ref="D24:E30" si="6">IF($E$9=1,L5,IF($E$9=2,L17,IF($E$9=3,L29,L41)))</f>
        <v>J</v>
      </c>
      <c r="E24" s="56" t="str">
        <f t="shared" si="6"/>
        <v>Banbury</v>
      </c>
      <c r="F24" s="57"/>
      <c r="G24" s="58"/>
      <c r="H24" s="60" t="str">
        <f t="shared" ref="H24:H30" si="7">LEFT(E24,I24)</f>
        <v>Ban</v>
      </c>
      <c r="I24" s="443">
        <v>3</v>
      </c>
      <c r="K24" s="375" t="str">
        <f>IF(LEN(L24)&gt;0,K23+1,"")</f>
        <v/>
      </c>
      <c r="L24" s="438"/>
      <c r="M24" s="29"/>
    </row>
    <row r="25" spans="2:17" ht="13.8" thickBot="1" x14ac:dyDescent="0.3">
      <c r="B25" s="23"/>
      <c r="C25" s="32">
        <f t="shared" si="5"/>
        <v>3</v>
      </c>
      <c r="D25" s="55" t="str">
        <f t="shared" si="6"/>
        <v>S</v>
      </c>
      <c r="E25" s="56" t="str">
        <f t="shared" si="6"/>
        <v>Coventry Godiva</v>
      </c>
      <c r="F25" s="57"/>
      <c r="G25" s="58"/>
      <c r="H25" s="60" t="str">
        <f t="shared" si="7"/>
        <v>Cov</v>
      </c>
      <c r="I25" s="443">
        <v>3</v>
      </c>
    </row>
    <row r="26" spans="2:17" x14ac:dyDescent="0.25">
      <c r="B26" s="23"/>
      <c r="C26" s="32">
        <f t="shared" si="5"/>
        <v>4</v>
      </c>
      <c r="D26" s="55" t="str">
        <f t="shared" si="6"/>
        <v>I</v>
      </c>
      <c r="E26" s="56" t="str">
        <f t="shared" si="6"/>
        <v>Kettering</v>
      </c>
      <c r="F26" s="57"/>
      <c r="G26" s="58"/>
      <c r="H26" s="60" t="str">
        <f t="shared" si="7"/>
        <v>Kett</v>
      </c>
      <c r="I26" s="443">
        <v>4</v>
      </c>
      <c r="K26" s="372"/>
      <c r="L26" s="399"/>
      <c r="M26" s="13" t="s">
        <v>60</v>
      </c>
      <c r="O26" s="38" t="s">
        <v>15</v>
      </c>
      <c r="P26" s="14" t="s">
        <v>16</v>
      </c>
      <c r="Q26" s="15" t="s">
        <v>17</v>
      </c>
    </row>
    <row r="27" spans="2:17" x14ac:dyDescent="0.25">
      <c r="B27" s="16"/>
      <c r="C27" s="32">
        <f t="shared" si="5"/>
        <v>5</v>
      </c>
      <c r="D27" s="55" t="str">
        <f t="shared" si="6"/>
        <v>A</v>
      </c>
      <c r="E27" s="56" t="str">
        <f t="shared" si="6"/>
        <v>Leicester</v>
      </c>
      <c r="F27" s="61"/>
      <c r="G27" s="62"/>
      <c r="H27" s="60" t="str">
        <f t="shared" si="7"/>
        <v>Leic</v>
      </c>
      <c r="I27" s="443">
        <v>4</v>
      </c>
      <c r="K27" s="361"/>
      <c r="L27" s="437" t="s">
        <v>18</v>
      </c>
      <c r="M27" s="22" t="s">
        <v>19</v>
      </c>
      <c r="O27" s="342" t="s">
        <v>157</v>
      </c>
      <c r="P27" s="343" t="s">
        <v>40</v>
      </c>
      <c r="Q27" s="354" t="s">
        <v>161</v>
      </c>
    </row>
    <row r="28" spans="2:17" x14ac:dyDescent="0.25">
      <c r="B28" s="16"/>
      <c r="C28" s="32">
        <f t="shared" si="5"/>
        <v>6</v>
      </c>
      <c r="D28" s="55" t="str">
        <f t="shared" si="6"/>
        <v>R</v>
      </c>
      <c r="E28" s="56" t="str">
        <f t="shared" si="6"/>
        <v>Rugby &amp; N'hampton</v>
      </c>
      <c r="F28" s="61"/>
      <c r="G28" s="62"/>
      <c r="H28" s="60" t="str">
        <f t="shared" si="7"/>
        <v>Rug</v>
      </c>
      <c r="I28" s="443">
        <v>3</v>
      </c>
      <c r="K28" s="374">
        <v>1</v>
      </c>
      <c r="L28" s="435" t="s">
        <v>53</v>
      </c>
      <c r="M28" s="341" t="s">
        <v>132</v>
      </c>
      <c r="O28" s="355" t="s">
        <v>158</v>
      </c>
      <c r="P28" s="343" t="s">
        <v>162</v>
      </c>
      <c r="Q28" s="356" t="s">
        <v>163</v>
      </c>
    </row>
    <row r="29" spans="2:17" ht="13.8" thickBot="1" x14ac:dyDescent="0.3">
      <c r="B29" s="16"/>
      <c r="C29" s="32">
        <f t="shared" si="5"/>
        <v>7</v>
      </c>
      <c r="D29" s="55" t="str">
        <f t="shared" si="6"/>
        <v>M</v>
      </c>
      <c r="E29" s="56" t="str">
        <f t="shared" si="6"/>
        <v>Solihull</v>
      </c>
      <c r="F29" s="61"/>
      <c r="G29" s="62"/>
      <c r="H29" s="60" t="str">
        <f>LEFT(E29,I29)</f>
        <v>Sol</v>
      </c>
      <c r="I29" s="443">
        <v>3</v>
      </c>
      <c r="K29" s="374">
        <v>2</v>
      </c>
      <c r="L29" s="435" t="s">
        <v>59</v>
      </c>
      <c r="M29" s="341" t="s">
        <v>45</v>
      </c>
      <c r="O29" s="357" t="s">
        <v>164</v>
      </c>
      <c r="P29" s="358" t="s">
        <v>44</v>
      </c>
      <c r="Q29" s="359" t="s">
        <v>45</v>
      </c>
    </row>
    <row r="30" spans="2:17" x14ac:dyDescent="0.25">
      <c r="B30" s="16"/>
      <c r="C30" s="32">
        <f t="shared" si="5"/>
        <v>8</v>
      </c>
      <c r="D30" s="55" t="str">
        <f t="shared" si="6"/>
        <v>D</v>
      </c>
      <c r="E30" s="56" t="str">
        <f t="shared" si="6"/>
        <v>Stratford</v>
      </c>
      <c r="F30" s="61"/>
      <c r="G30" s="62"/>
      <c r="H30" s="60" t="str">
        <f t="shared" si="7"/>
        <v>Strat</v>
      </c>
      <c r="I30" s="443">
        <v>5</v>
      </c>
      <c r="K30" s="374">
        <v>3</v>
      </c>
      <c r="L30" s="435" t="s">
        <v>46</v>
      </c>
      <c r="M30" s="341" t="s">
        <v>47</v>
      </c>
    </row>
    <row r="31" spans="2:17" ht="13.8" thickBot="1" x14ac:dyDescent="0.3">
      <c r="B31" s="16"/>
      <c r="C31" s="39" t="str">
        <f>IF(LEN(E31)&gt;1,C30+1,"")</f>
        <v/>
      </c>
      <c r="D31" s="39">
        <f>IF($E$9=1,L12,IF($E$9=2,L24,L36))</f>
        <v>0</v>
      </c>
      <c r="E31" s="63">
        <f>IF($E$9=1,M12,IF($E$9=2,M24,M36))</f>
        <v>0</v>
      </c>
      <c r="F31" s="64"/>
      <c r="G31" s="65"/>
      <c r="H31" s="66" t="str">
        <f>LEFT(E31,I31)</f>
        <v/>
      </c>
      <c r="I31" s="444">
        <v>0</v>
      </c>
      <c r="K31" s="374">
        <v>4</v>
      </c>
      <c r="L31" s="435" t="s">
        <v>64</v>
      </c>
      <c r="M31" s="341" t="s">
        <v>65</v>
      </c>
    </row>
    <row r="32" spans="2:17" x14ac:dyDescent="0.25">
      <c r="B32" s="16"/>
      <c r="C32" s="67"/>
      <c r="D32" s="68"/>
      <c r="E32" s="67"/>
      <c r="F32" s="67"/>
      <c r="G32" s="67"/>
      <c r="H32" s="67"/>
      <c r="I32" s="446"/>
      <c r="K32" s="374">
        <v>5</v>
      </c>
      <c r="L32" s="435" t="s">
        <v>76</v>
      </c>
      <c r="M32" s="341" t="s">
        <v>66</v>
      </c>
    </row>
    <row r="33" spans="2:17" x14ac:dyDescent="0.25">
      <c r="B33" s="16"/>
      <c r="C33" s="69" t="s">
        <v>70</v>
      </c>
      <c r="D33" s="70">
        <f>MAX(C23:C31)</f>
        <v>8</v>
      </c>
      <c r="E33" s="57" t="s">
        <v>71</v>
      </c>
      <c r="F33" s="67"/>
      <c r="G33" s="67"/>
      <c r="H33" s="67"/>
      <c r="I33" s="446"/>
      <c r="K33" s="374">
        <v>6</v>
      </c>
      <c r="L33" s="435" t="s">
        <v>48</v>
      </c>
      <c r="M33" s="341" t="s">
        <v>126</v>
      </c>
    </row>
    <row r="34" spans="2:17" ht="13.8" thickBot="1" x14ac:dyDescent="0.3">
      <c r="B34" s="71"/>
      <c r="C34" s="72"/>
      <c r="D34" s="72"/>
      <c r="E34" s="72"/>
      <c r="F34" s="72"/>
      <c r="G34" s="72"/>
      <c r="H34" s="72"/>
      <c r="I34" s="451"/>
      <c r="K34" s="374">
        <v>7</v>
      </c>
      <c r="L34" s="435"/>
      <c r="M34" s="341"/>
    </row>
    <row r="35" spans="2:17" x14ac:dyDescent="0.25">
      <c r="K35" s="374">
        <v>8</v>
      </c>
      <c r="L35" s="435"/>
      <c r="M35" s="341"/>
    </row>
    <row r="36" spans="2:17" ht="13.8" thickBot="1" x14ac:dyDescent="0.3">
      <c r="K36" s="375">
        <v>9</v>
      </c>
      <c r="L36" s="438"/>
      <c r="M36" s="29"/>
    </row>
    <row r="37" spans="2:17" ht="13.8" thickBot="1" x14ac:dyDescent="0.3"/>
    <row r="38" spans="2:17" x14ac:dyDescent="0.25">
      <c r="K38" s="372"/>
      <c r="L38" s="399"/>
      <c r="M38" s="13" t="s">
        <v>165</v>
      </c>
      <c r="O38" s="38" t="s">
        <v>15</v>
      </c>
      <c r="P38" s="14" t="s">
        <v>16</v>
      </c>
      <c r="Q38" s="15" t="s">
        <v>17</v>
      </c>
    </row>
    <row r="39" spans="2:17" x14ac:dyDescent="0.25">
      <c r="K39" s="361"/>
      <c r="L39" s="437" t="s">
        <v>18</v>
      </c>
      <c r="M39" s="22" t="s">
        <v>19</v>
      </c>
      <c r="O39" s="342" t="s">
        <v>157</v>
      </c>
      <c r="P39" s="343" t="s">
        <v>166</v>
      </c>
      <c r="Q39" s="354" t="s">
        <v>57</v>
      </c>
    </row>
    <row r="40" spans="2:17" x14ac:dyDescent="0.25">
      <c r="K40" s="374">
        <f>IF(LEN(L40)&gt;0,1,"")</f>
        <v>1</v>
      </c>
      <c r="L40" s="435" t="s">
        <v>58</v>
      </c>
      <c r="M40" s="341" t="s">
        <v>167</v>
      </c>
      <c r="O40" s="355" t="s">
        <v>158</v>
      </c>
      <c r="P40" s="343" t="s">
        <v>168</v>
      </c>
      <c r="Q40" s="436" t="s">
        <v>169</v>
      </c>
    </row>
    <row r="41" spans="2:17" ht="13.8" thickBot="1" x14ac:dyDescent="0.3">
      <c r="K41" s="374">
        <f>IF(LEN(L41)&gt;0,K40+1,"")</f>
        <v>2</v>
      </c>
      <c r="L41" s="435" t="s">
        <v>67</v>
      </c>
      <c r="M41" s="341" t="s">
        <v>130</v>
      </c>
      <c r="O41" s="357" t="s">
        <v>159</v>
      </c>
      <c r="P41" s="358" t="s">
        <v>170</v>
      </c>
      <c r="Q41" s="359" t="s">
        <v>171</v>
      </c>
    </row>
    <row r="42" spans="2:17" x14ac:dyDescent="0.25">
      <c r="K42" s="374">
        <f t="shared" ref="K42:K47" si="8">IF(LEN(L42)&gt;0,K41+1,"")</f>
        <v>3</v>
      </c>
      <c r="L42" s="435" t="s">
        <v>56</v>
      </c>
      <c r="M42" s="341" t="s">
        <v>57</v>
      </c>
    </row>
    <row r="43" spans="2:17" x14ac:dyDescent="0.25">
      <c r="K43" s="374">
        <f t="shared" si="8"/>
        <v>4</v>
      </c>
      <c r="L43" s="435" t="s">
        <v>28</v>
      </c>
      <c r="M43" s="341" t="s">
        <v>171</v>
      </c>
    </row>
    <row r="44" spans="2:17" x14ac:dyDescent="0.25">
      <c r="K44" s="374">
        <f t="shared" si="8"/>
        <v>5</v>
      </c>
      <c r="L44" s="435" t="s">
        <v>172</v>
      </c>
      <c r="M44" s="341" t="s">
        <v>173</v>
      </c>
    </row>
    <row r="45" spans="2:17" x14ac:dyDescent="0.25">
      <c r="K45" s="374">
        <f t="shared" si="8"/>
        <v>6</v>
      </c>
      <c r="L45" s="435" t="s">
        <v>72</v>
      </c>
      <c r="M45" s="341" t="s">
        <v>73</v>
      </c>
    </row>
    <row r="46" spans="2:17" x14ac:dyDescent="0.25">
      <c r="K46" s="374">
        <f t="shared" si="8"/>
        <v>7</v>
      </c>
      <c r="L46" s="435" t="s">
        <v>32</v>
      </c>
      <c r="M46" s="341" t="s">
        <v>174</v>
      </c>
    </row>
    <row r="47" spans="2:17" x14ac:dyDescent="0.25">
      <c r="K47" s="374" t="str">
        <f t="shared" si="8"/>
        <v/>
      </c>
      <c r="L47" s="435"/>
      <c r="M47" s="341"/>
    </row>
    <row r="48" spans="2:17" ht="13.8" thickBot="1" x14ac:dyDescent="0.3">
      <c r="K48" s="375" t="str">
        <f>IF(LEN(L48)&gt;0,K47+1,"")</f>
        <v/>
      </c>
      <c r="L48" s="438"/>
      <c r="M48" s="29"/>
    </row>
  </sheetData>
  <mergeCells count="3">
    <mergeCell ref="C13:D13"/>
    <mergeCell ref="E13:F13"/>
    <mergeCell ref="G13:I13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31" workbookViewId="0">
      <selection activeCell="A4" sqref="A4:Q54"/>
    </sheetView>
  </sheetViews>
  <sheetFormatPr defaultRowHeight="13.2" x14ac:dyDescent="0.25"/>
  <cols>
    <col min="1" max="2" width="3.6640625" customWidth="1"/>
    <col min="3" max="3" width="18.6640625" customWidth="1"/>
    <col min="4" max="5" width="5.6640625" customWidth="1"/>
    <col min="6" max="6" width="3" customWidth="1"/>
    <col min="7" max="7" width="3.6640625" customWidth="1"/>
    <col min="8" max="8" width="18.6640625" customWidth="1"/>
    <col min="9" max="11" width="5.6640625" customWidth="1"/>
    <col min="12" max="12" width="3" customWidth="1"/>
    <col min="13" max="13" width="3.6640625" customWidth="1"/>
    <col min="14" max="14" width="18.6640625" customWidth="1"/>
    <col min="15" max="17" width="5.6640625" customWidth="1"/>
  </cols>
  <sheetData>
    <row r="1" spans="1:17" x14ac:dyDescent="0.25">
      <c r="D1" s="9"/>
      <c r="E1" s="9"/>
      <c r="J1" s="9"/>
      <c r="K1" s="9"/>
      <c r="P1" s="9"/>
      <c r="Q1" s="9"/>
    </row>
    <row r="2" spans="1:17" x14ac:dyDescent="0.25">
      <c r="A2" s="452"/>
      <c r="B2" s="452" t="str">
        <f>'Event Details'!E5</f>
        <v>Heart of England League</v>
      </c>
      <c r="C2" s="452"/>
      <c r="D2" s="453"/>
      <c r="E2" s="453"/>
      <c r="F2" s="452" t="str">
        <f>'Event Details'!C14</f>
        <v>11th May 2014</v>
      </c>
      <c r="G2" s="452"/>
      <c r="H2" s="452"/>
      <c r="I2" s="452"/>
      <c r="J2" s="453" t="str">
        <f>'Event Details'!E14</f>
        <v>Rugby</v>
      </c>
      <c r="K2" s="453"/>
      <c r="L2" s="452"/>
      <c r="M2" s="452" t="str">
        <f>'Event Details'!G14</f>
        <v>Rugby &amp; N'hampton</v>
      </c>
      <c r="N2" s="452"/>
      <c r="O2" s="452"/>
      <c r="P2" s="453"/>
      <c r="Q2" s="453"/>
    </row>
    <row r="3" spans="1:17" ht="13.8" thickBot="1" x14ac:dyDescent="0.3">
      <c r="D3" s="9"/>
      <c r="E3" s="9"/>
      <c r="J3" s="9"/>
      <c r="K3" s="9"/>
      <c r="P3" s="9"/>
      <c r="Q3" s="9"/>
    </row>
    <row r="4" spans="1:17" ht="13.2" customHeight="1" x14ac:dyDescent="0.25">
      <c r="A4" s="454" t="s">
        <v>133</v>
      </c>
      <c r="B4" s="505" t="s">
        <v>134</v>
      </c>
      <c r="C4" s="455" t="s">
        <v>135</v>
      </c>
      <c r="D4" s="398"/>
      <c r="E4" s="399"/>
      <c r="F4" s="17"/>
      <c r="G4" s="505" t="s">
        <v>134</v>
      </c>
      <c r="H4" s="455" t="s">
        <v>136</v>
      </c>
      <c r="I4" s="455"/>
      <c r="J4" s="398"/>
      <c r="K4" s="399"/>
      <c r="L4" s="17"/>
      <c r="M4" s="505" t="s">
        <v>134</v>
      </c>
      <c r="N4" s="455" t="s">
        <v>137</v>
      </c>
      <c r="O4" s="455"/>
      <c r="P4" s="398"/>
      <c r="Q4" s="399"/>
    </row>
    <row r="5" spans="1:17" ht="13.8" thickBot="1" x14ac:dyDescent="0.3">
      <c r="A5" s="454"/>
      <c r="B5" s="506"/>
      <c r="C5" s="364" t="s">
        <v>19</v>
      </c>
      <c r="D5" s="378" t="s">
        <v>88</v>
      </c>
      <c r="E5" s="376" t="s">
        <v>89</v>
      </c>
      <c r="F5" s="17"/>
      <c r="G5" s="506"/>
      <c r="H5" s="364" t="s">
        <v>19</v>
      </c>
      <c r="I5" s="364"/>
      <c r="J5" s="378" t="s">
        <v>88</v>
      </c>
      <c r="K5" s="376" t="s">
        <v>89</v>
      </c>
      <c r="L5" s="17"/>
      <c r="M5" s="506"/>
      <c r="N5" s="364" t="s">
        <v>19</v>
      </c>
      <c r="O5" s="364"/>
      <c r="P5" s="378" t="s">
        <v>88</v>
      </c>
      <c r="Q5" s="376" t="s">
        <v>89</v>
      </c>
    </row>
    <row r="6" spans="1:17" x14ac:dyDescent="0.25">
      <c r="A6" s="17">
        <v>1</v>
      </c>
      <c r="B6" s="361">
        <v>8</v>
      </c>
      <c r="C6" s="17" t="s">
        <v>37</v>
      </c>
      <c r="D6" s="18">
        <v>48</v>
      </c>
      <c r="E6" s="366">
        <v>8</v>
      </c>
      <c r="F6" s="17"/>
      <c r="G6" s="372">
        <v>8</v>
      </c>
      <c r="H6" s="377" t="s">
        <v>33</v>
      </c>
      <c r="I6" s="377"/>
      <c r="J6" s="398">
        <v>116</v>
      </c>
      <c r="K6" s="399">
        <v>8</v>
      </c>
      <c r="L6" s="17"/>
      <c r="M6" s="372">
        <v>8</v>
      </c>
      <c r="N6" s="377" t="s">
        <v>33</v>
      </c>
      <c r="O6" s="377"/>
      <c r="P6" s="398">
        <v>128</v>
      </c>
      <c r="Q6" s="399">
        <v>8</v>
      </c>
    </row>
    <row r="7" spans="1:17" x14ac:dyDescent="0.25">
      <c r="A7" s="17">
        <v>2</v>
      </c>
      <c r="B7" s="361">
        <v>7</v>
      </c>
      <c r="C7" s="17" t="s">
        <v>20</v>
      </c>
      <c r="D7" s="18">
        <v>47</v>
      </c>
      <c r="E7" s="366">
        <v>7</v>
      </c>
      <c r="F7" s="17"/>
      <c r="G7" s="361">
        <v>7</v>
      </c>
      <c r="H7" s="17" t="s">
        <v>125</v>
      </c>
      <c r="I7" s="17"/>
      <c r="J7" s="18">
        <v>108</v>
      </c>
      <c r="K7" s="366">
        <v>7</v>
      </c>
      <c r="L7" s="17"/>
      <c r="M7" s="361">
        <v>7</v>
      </c>
      <c r="N7" s="17" t="s">
        <v>37</v>
      </c>
      <c r="O7" s="17"/>
      <c r="P7" s="18">
        <v>109</v>
      </c>
      <c r="Q7" s="366">
        <v>7</v>
      </c>
    </row>
    <row r="8" spans="1:17" x14ac:dyDescent="0.25">
      <c r="A8" s="17">
        <v>3</v>
      </c>
      <c r="B8" s="361">
        <v>6</v>
      </c>
      <c r="C8" s="17" t="s">
        <v>22</v>
      </c>
      <c r="D8" s="18">
        <v>45</v>
      </c>
      <c r="E8" s="366">
        <v>6</v>
      </c>
      <c r="F8" s="17"/>
      <c r="G8" s="361">
        <v>6</v>
      </c>
      <c r="H8" s="17" t="s">
        <v>37</v>
      </c>
      <c r="I8" s="17"/>
      <c r="J8" s="18">
        <v>107</v>
      </c>
      <c r="K8" s="366">
        <v>6</v>
      </c>
      <c r="L8" s="17"/>
      <c r="M8" s="361">
        <v>6</v>
      </c>
      <c r="N8" s="17" t="s">
        <v>20</v>
      </c>
      <c r="O8" s="17"/>
      <c r="P8" s="18">
        <v>101</v>
      </c>
      <c r="Q8" s="366">
        <v>6</v>
      </c>
    </row>
    <row r="9" spans="1:17" x14ac:dyDescent="0.25">
      <c r="A9" s="17">
        <v>4</v>
      </c>
      <c r="B9" s="361">
        <v>5</v>
      </c>
      <c r="C9" s="17" t="s">
        <v>40</v>
      </c>
      <c r="D9" s="18">
        <v>37</v>
      </c>
      <c r="E9" s="366">
        <v>5</v>
      </c>
      <c r="F9" s="17"/>
      <c r="G9" s="361">
        <v>5</v>
      </c>
      <c r="H9" s="17" t="s">
        <v>20</v>
      </c>
      <c r="I9" s="17"/>
      <c r="J9" s="18">
        <v>96</v>
      </c>
      <c r="K9" s="366">
        <v>5</v>
      </c>
      <c r="L9" s="17"/>
      <c r="M9" s="361">
        <v>5</v>
      </c>
      <c r="N9" s="17" t="s">
        <v>22</v>
      </c>
      <c r="O9" s="17"/>
      <c r="P9" s="18">
        <v>89</v>
      </c>
      <c r="Q9" s="366">
        <v>5</v>
      </c>
    </row>
    <row r="10" spans="1:17" x14ac:dyDescent="0.25">
      <c r="A10" s="17">
        <v>5</v>
      </c>
      <c r="B10" s="361">
        <v>4</v>
      </c>
      <c r="C10" s="17" t="s">
        <v>33</v>
      </c>
      <c r="D10" s="18">
        <v>35</v>
      </c>
      <c r="E10" s="366">
        <v>4</v>
      </c>
      <c r="F10" s="17"/>
      <c r="G10" s="361">
        <v>4</v>
      </c>
      <c r="H10" s="17" t="s">
        <v>123</v>
      </c>
      <c r="I10" s="17"/>
      <c r="J10" s="18">
        <v>93</v>
      </c>
      <c r="K10" s="366">
        <v>4</v>
      </c>
      <c r="L10" s="17"/>
      <c r="M10" s="361">
        <v>4</v>
      </c>
      <c r="N10" s="17" t="s">
        <v>123</v>
      </c>
      <c r="O10" s="17"/>
      <c r="P10" s="18">
        <v>84</v>
      </c>
      <c r="Q10" s="366">
        <v>4</v>
      </c>
    </row>
    <row r="11" spans="1:17" x14ac:dyDescent="0.25">
      <c r="A11" s="17">
        <v>6</v>
      </c>
      <c r="B11" s="361">
        <v>3</v>
      </c>
      <c r="C11" s="17" t="s">
        <v>123</v>
      </c>
      <c r="D11" s="18">
        <v>33</v>
      </c>
      <c r="E11" s="366">
        <v>3</v>
      </c>
      <c r="F11" s="17"/>
      <c r="G11" s="361">
        <v>3</v>
      </c>
      <c r="H11" s="17" t="s">
        <v>22</v>
      </c>
      <c r="I11" s="17"/>
      <c r="J11" s="18">
        <v>92</v>
      </c>
      <c r="K11" s="366">
        <v>3</v>
      </c>
      <c r="L11" s="17"/>
      <c r="M11" s="361">
        <v>3</v>
      </c>
      <c r="N11" s="17" t="s">
        <v>40</v>
      </c>
      <c r="O11" s="17"/>
      <c r="P11" s="18">
        <v>82</v>
      </c>
      <c r="Q11" s="366">
        <v>3</v>
      </c>
    </row>
    <row r="12" spans="1:17" x14ac:dyDescent="0.25">
      <c r="A12" s="17">
        <v>7</v>
      </c>
      <c r="B12" s="361">
        <v>2</v>
      </c>
      <c r="C12" s="17" t="s">
        <v>125</v>
      </c>
      <c r="D12" s="18">
        <v>31</v>
      </c>
      <c r="E12" s="366">
        <v>2</v>
      </c>
      <c r="F12" s="17"/>
      <c r="G12" s="361">
        <v>2</v>
      </c>
      <c r="H12" s="17" t="s">
        <v>40</v>
      </c>
      <c r="I12" s="17"/>
      <c r="J12" s="18">
        <v>59</v>
      </c>
      <c r="K12" s="366">
        <v>2</v>
      </c>
      <c r="L12" s="17"/>
      <c r="M12" s="361">
        <v>2</v>
      </c>
      <c r="N12" s="17" t="s">
        <v>125</v>
      </c>
      <c r="O12" s="17"/>
      <c r="P12" s="18">
        <v>78</v>
      </c>
      <c r="Q12" s="366">
        <v>2</v>
      </c>
    </row>
    <row r="13" spans="1:17" ht="13.8" thickBot="1" x14ac:dyDescent="0.3">
      <c r="A13" s="17">
        <v>8</v>
      </c>
      <c r="B13" s="363">
        <v>1</v>
      </c>
      <c r="C13" s="364" t="s">
        <v>63</v>
      </c>
      <c r="D13" s="378">
        <v>0</v>
      </c>
      <c r="E13" s="376">
        <v>0</v>
      </c>
      <c r="F13" s="17"/>
      <c r="G13" s="363">
        <v>1</v>
      </c>
      <c r="H13" s="364" t="s">
        <v>63</v>
      </c>
      <c r="I13" s="364"/>
      <c r="J13" s="378">
        <v>11</v>
      </c>
      <c r="K13" s="376">
        <v>1</v>
      </c>
      <c r="L13" s="17"/>
      <c r="M13" s="363">
        <v>1</v>
      </c>
      <c r="N13" s="364" t="s">
        <v>63</v>
      </c>
      <c r="O13" s="364"/>
      <c r="P13" s="378">
        <v>56</v>
      </c>
      <c r="Q13" s="376">
        <v>1</v>
      </c>
    </row>
    <row r="14" spans="1:17" x14ac:dyDescent="0.25">
      <c r="A14" s="17"/>
      <c r="B14" s="17"/>
      <c r="C14" s="17"/>
      <c r="D14" s="18"/>
      <c r="E14" s="18">
        <v>35</v>
      </c>
      <c r="F14" s="17"/>
      <c r="G14" s="17"/>
      <c r="H14" s="17"/>
      <c r="I14" s="17"/>
      <c r="J14" s="18"/>
      <c r="K14" s="18">
        <v>36</v>
      </c>
      <c r="L14" s="17"/>
      <c r="M14" s="17"/>
      <c r="N14" s="17"/>
      <c r="O14" s="17"/>
      <c r="P14" s="18"/>
      <c r="Q14" s="18">
        <v>36</v>
      </c>
    </row>
    <row r="15" spans="1:17" x14ac:dyDescent="0.25">
      <c r="A15" s="17"/>
      <c r="B15" s="17"/>
      <c r="C15" s="17"/>
      <c r="D15" s="18"/>
      <c r="E15" s="18"/>
      <c r="F15" s="17"/>
      <c r="G15" s="17"/>
      <c r="H15" s="17"/>
      <c r="I15" s="17"/>
      <c r="J15" s="18"/>
      <c r="K15" s="18"/>
      <c r="L15" s="17"/>
      <c r="M15" s="17"/>
      <c r="N15" s="17"/>
      <c r="O15" s="17"/>
      <c r="P15" s="18"/>
      <c r="Q15" s="18"/>
    </row>
    <row r="16" spans="1:17" ht="13.8" thickBot="1" x14ac:dyDescent="0.3">
      <c r="A16" s="17"/>
      <c r="B16" s="17"/>
      <c r="C16" s="17"/>
      <c r="D16" s="18"/>
      <c r="E16" s="18"/>
      <c r="F16" s="17"/>
      <c r="G16" s="17"/>
      <c r="H16" s="17"/>
      <c r="I16" s="17"/>
      <c r="J16" s="18"/>
      <c r="K16" s="18"/>
      <c r="L16" s="17"/>
      <c r="M16" s="17"/>
      <c r="N16" s="17"/>
      <c r="O16" s="17"/>
      <c r="P16" s="18"/>
      <c r="Q16" s="18"/>
    </row>
    <row r="17" spans="1:17" ht="13.2" customHeight="1" x14ac:dyDescent="0.25">
      <c r="A17" s="454" t="s">
        <v>133</v>
      </c>
      <c r="B17" s="505" t="s">
        <v>134</v>
      </c>
      <c r="C17" s="455" t="s">
        <v>103</v>
      </c>
      <c r="D17" s="398"/>
      <c r="E17" s="399"/>
      <c r="F17" s="17"/>
      <c r="G17" s="507" t="s">
        <v>134</v>
      </c>
      <c r="H17" s="456" t="s">
        <v>138</v>
      </c>
      <c r="I17" s="457" t="s">
        <v>139</v>
      </c>
      <c r="J17" s="458"/>
      <c r="K17" s="459"/>
      <c r="L17" s="17"/>
      <c r="M17" s="372"/>
      <c r="N17" s="455" t="s">
        <v>140</v>
      </c>
      <c r="O17" s="455"/>
      <c r="P17" s="398"/>
      <c r="Q17" s="399"/>
    </row>
    <row r="18" spans="1:17" ht="13.8" thickBot="1" x14ac:dyDescent="0.3">
      <c r="A18" s="454" t="s">
        <v>141</v>
      </c>
      <c r="B18" s="506"/>
      <c r="C18" s="364" t="s">
        <v>19</v>
      </c>
      <c r="D18" s="378" t="s">
        <v>88</v>
      </c>
      <c r="E18" s="376" t="s">
        <v>89</v>
      </c>
      <c r="F18" s="17"/>
      <c r="G18" s="508"/>
      <c r="H18" s="460" t="s">
        <v>19</v>
      </c>
      <c r="I18" s="461" t="s">
        <v>102</v>
      </c>
      <c r="J18" s="462" t="s">
        <v>88</v>
      </c>
      <c r="K18" s="463" t="s">
        <v>89</v>
      </c>
      <c r="L18" s="17"/>
      <c r="M18" s="363"/>
      <c r="N18" s="464"/>
      <c r="O18" s="464"/>
      <c r="P18" s="378"/>
      <c r="Q18" s="376"/>
    </row>
    <row r="19" spans="1:17" x14ac:dyDescent="0.25">
      <c r="A19" s="17">
        <v>1</v>
      </c>
      <c r="B19" s="372">
        <v>8</v>
      </c>
      <c r="C19" s="377" t="s">
        <v>33</v>
      </c>
      <c r="D19" s="398">
        <v>128</v>
      </c>
      <c r="E19" s="366">
        <v>8</v>
      </c>
      <c r="F19" s="17"/>
      <c r="G19" s="465">
        <v>8</v>
      </c>
      <c r="H19" s="466" t="s">
        <v>33</v>
      </c>
      <c r="I19" s="458">
        <v>372</v>
      </c>
      <c r="J19" s="458">
        <v>24</v>
      </c>
      <c r="K19" s="459">
        <v>8</v>
      </c>
      <c r="L19" s="17"/>
      <c r="M19" s="361"/>
      <c r="N19" s="467" t="s">
        <v>142</v>
      </c>
      <c r="O19" s="467"/>
      <c r="P19" s="18"/>
      <c r="Q19" s="366"/>
    </row>
    <row r="20" spans="1:17" x14ac:dyDescent="0.25">
      <c r="A20" s="17">
        <v>2</v>
      </c>
      <c r="B20" s="361">
        <v>7</v>
      </c>
      <c r="C20" s="17" t="s">
        <v>20</v>
      </c>
      <c r="D20" s="18">
        <v>106</v>
      </c>
      <c r="E20" s="366">
        <v>7</v>
      </c>
      <c r="F20" s="17"/>
      <c r="G20" s="468">
        <v>7</v>
      </c>
      <c r="H20" s="469" t="s">
        <v>37</v>
      </c>
      <c r="I20" s="470">
        <v>316</v>
      </c>
      <c r="J20" s="470">
        <v>18.5</v>
      </c>
      <c r="K20" s="471">
        <v>7</v>
      </c>
      <c r="L20" s="17"/>
      <c r="M20" s="361"/>
      <c r="N20" s="17" t="s">
        <v>143</v>
      </c>
      <c r="O20" s="17"/>
      <c r="P20" s="18"/>
      <c r="Q20" s="366"/>
    </row>
    <row r="21" spans="1:17" x14ac:dyDescent="0.25">
      <c r="A21" s="17">
        <v>3</v>
      </c>
      <c r="B21" s="361">
        <v>6</v>
      </c>
      <c r="C21" s="17" t="s">
        <v>22</v>
      </c>
      <c r="D21" s="18">
        <v>100</v>
      </c>
      <c r="E21" s="366">
        <v>5.5</v>
      </c>
      <c r="F21" s="17"/>
      <c r="G21" s="468">
        <v>6</v>
      </c>
      <c r="H21" s="469" t="s">
        <v>20</v>
      </c>
      <c r="I21" s="470">
        <v>303</v>
      </c>
      <c r="J21" s="470">
        <v>18</v>
      </c>
      <c r="K21" s="471">
        <v>6</v>
      </c>
      <c r="L21" s="17"/>
      <c r="M21" s="361"/>
      <c r="N21" s="472" t="s">
        <v>144</v>
      </c>
      <c r="O21" s="472"/>
      <c r="P21" s="18"/>
      <c r="Q21" s="366"/>
    </row>
    <row r="22" spans="1:17" x14ac:dyDescent="0.25">
      <c r="A22" s="17">
        <v>4</v>
      </c>
      <c r="B22" s="361">
        <v>5</v>
      </c>
      <c r="C22" s="17" t="s">
        <v>37</v>
      </c>
      <c r="D22" s="18">
        <v>100</v>
      </c>
      <c r="E22" s="366">
        <v>5.5</v>
      </c>
      <c r="F22" s="17"/>
      <c r="G22" s="468">
        <v>5</v>
      </c>
      <c r="H22" s="469" t="s">
        <v>22</v>
      </c>
      <c r="I22" s="470">
        <v>281</v>
      </c>
      <c r="J22" s="470">
        <v>13.5</v>
      </c>
      <c r="K22" s="471">
        <v>5</v>
      </c>
      <c r="L22" s="17"/>
      <c r="M22" s="361"/>
      <c r="N22" s="472" t="s">
        <v>145</v>
      </c>
      <c r="O22" s="472"/>
      <c r="P22" s="18"/>
      <c r="Q22" s="366"/>
    </row>
    <row r="23" spans="1:17" x14ac:dyDescent="0.25">
      <c r="A23" s="17">
        <v>5</v>
      </c>
      <c r="B23" s="361">
        <v>4</v>
      </c>
      <c r="C23" s="17" t="s">
        <v>63</v>
      </c>
      <c r="D23" s="18">
        <v>94.5</v>
      </c>
      <c r="E23" s="366">
        <v>4</v>
      </c>
      <c r="F23" s="17"/>
      <c r="G23" s="468">
        <v>4</v>
      </c>
      <c r="H23" s="469" t="s">
        <v>125</v>
      </c>
      <c r="I23" s="470">
        <v>257.5</v>
      </c>
      <c r="J23" s="470">
        <v>12</v>
      </c>
      <c r="K23" s="471">
        <v>4</v>
      </c>
      <c r="L23" s="17"/>
      <c r="M23" s="361"/>
      <c r="N23" s="472" t="s">
        <v>146</v>
      </c>
      <c r="O23" s="472"/>
      <c r="P23" s="18"/>
      <c r="Q23" s="366"/>
    </row>
    <row r="24" spans="1:17" x14ac:dyDescent="0.25">
      <c r="A24" s="17">
        <v>6</v>
      </c>
      <c r="B24" s="361">
        <v>3</v>
      </c>
      <c r="C24" s="17" t="s">
        <v>125</v>
      </c>
      <c r="D24" s="18">
        <v>71.5</v>
      </c>
      <c r="E24" s="366">
        <v>3</v>
      </c>
      <c r="F24" s="17"/>
      <c r="G24" s="468">
        <v>3</v>
      </c>
      <c r="H24" s="469" t="s">
        <v>123</v>
      </c>
      <c r="I24" s="470">
        <v>190</v>
      </c>
      <c r="J24" s="470">
        <v>9</v>
      </c>
      <c r="K24" s="471">
        <v>3</v>
      </c>
      <c r="L24" s="17"/>
      <c r="M24" s="361"/>
      <c r="N24" s="473" t="s">
        <v>147</v>
      </c>
      <c r="O24" s="473"/>
      <c r="P24" s="18"/>
      <c r="Q24" s="366"/>
    </row>
    <row r="25" spans="1:17" x14ac:dyDescent="0.25">
      <c r="A25" s="17">
        <v>7</v>
      </c>
      <c r="B25" s="361">
        <v>2</v>
      </c>
      <c r="C25" s="17" t="s">
        <v>40</v>
      </c>
      <c r="D25" s="18">
        <v>69</v>
      </c>
      <c r="E25" s="366">
        <v>2</v>
      </c>
      <c r="F25" s="17"/>
      <c r="G25" s="468">
        <v>2</v>
      </c>
      <c r="H25" s="469" t="s">
        <v>40</v>
      </c>
      <c r="I25" s="470">
        <v>210</v>
      </c>
      <c r="J25" s="470">
        <v>7</v>
      </c>
      <c r="K25" s="471">
        <v>2</v>
      </c>
      <c r="L25" s="17"/>
      <c r="M25" s="361"/>
      <c r="N25" s="472" t="s">
        <v>148</v>
      </c>
      <c r="O25" s="472"/>
      <c r="P25" s="18"/>
      <c r="Q25" s="366"/>
    </row>
    <row r="26" spans="1:17" ht="13.8" thickBot="1" x14ac:dyDescent="0.3">
      <c r="A26" s="17">
        <v>8</v>
      </c>
      <c r="B26" s="363">
        <v>1</v>
      </c>
      <c r="C26" s="364" t="s">
        <v>123</v>
      </c>
      <c r="D26" s="378">
        <v>13</v>
      </c>
      <c r="E26" s="376">
        <v>1</v>
      </c>
      <c r="F26" s="17"/>
      <c r="G26" s="474">
        <v>1</v>
      </c>
      <c r="H26" s="460" t="s">
        <v>63</v>
      </c>
      <c r="I26" s="462">
        <v>161.5</v>
      </c>
      <c r="J26" s="462">
        <v>6</v>
      </c>
      <c r="K26" s="463">
        <v>1</v>
      </c>
      <c r="L26" s="17"/>
      <c r="M26" s="363"/>
      <c r="N26" s="364"/>
      <c r="O26" s="364"/>
      <c r="P26" s="378"/>
      <c r="Q26" s="376"/>
    </row>
    <row r="27" spans="1:17" x14ac:dyDescent="0.25">
      <c r="A27" s="17"/>
      <c r="B27" s="17"/>
      <c r="C27" s="17"/>
      <c r="D27" s="18"/>
      <c r="E27" s="18">
        <v>36</v>
      </c>
      <c r="F27" s="17"/>
      <c r="G27" s="17"/>
      <c r="H27" s="17"/>
      <c r="I27" s="17"/>
      <c r="J27" s="18"/>
      <c r="K27" s="18">
        <v>36</v>
      </c>
      <c r="L27" s="17"/>
      <c r="M27" s="17"/>
      <c r="N27" s="17"/>
      <c r="O27" s="17"/>
      <c r="P27" s="18"/>
      <c r="Q27" s="18"/>
    </row>
    <row r="28" spans="1:17" x14ac:dyDescent="0.25">
      <c r="A28" s="17"/>
      <c r="B28" s="17"/>
      <c r="C28" s="17"/>
      <c r="D28" s="18"/>
      <c r="E28" s="18"/>
      <c r="F28" s="17"/>
      <c r="G28" s="17"/>
      <c r="H28" s="17"/>
      <c r="I28" s="17"/>
      <c r="J28" s="18"/>
      <c r="K28" s="18"/>
      <c r="L28" s="17"/>
      <c r="M28" s="17"/>
      <c r="N28" s="17"/>
      <c r="O28" s="17"/>
      <c r="P28" s="18"/>
      <c r="Q28" s="18"/>
    </row>
    <row r="29" spans="1:17" ht="13.8" thickBot="1" x14ac:dyDescent="0.3">
      <c r="A29" s="17"/>
      <c r="B29" s="17"/>
      <c r="C29" s="17"/>
      <c r="D29" s="18"/>
      <c r="E29" s="18"/>
      <c r="F29" s="17"/>
      <c r="G29" s="17"/>
      <c r="H29" s="17"/>
      <c r="I29" s="17"/>
      <c r="J29" s="18"/>
      <c r="K29" s="18"/>
      <c r="L29" s="17"/>
      <c r="M29" s="17"/>
      <c r="N29" s="17"/>
      <c r="O29" s="17"/>
      <c r="P29" s="18"/>
      <c r="Q29" s="18"/>
    </row>
    <row r="30" spans="1:17" ht="13.2" customHeight="1" x14ac:dyDescent="0.25">
      <c r="A30" s="454" t="s">
        <v>133</v>
      </c>
      <c r="B30" s="505" t="s">
        <v>134</v>
      </c>
      <c r="C30" s="455" t="s">
        <v>149</v>
      </c>
      <c r="D30" s="398"/>
      <c r="E30" s="399"/>
      <c r="F30" s="17"/>
      <c r="G30" s="505" t="s">
        <v>134</v>
      </c>
      <c r="H30" s="455" t="s">
        <v>150</v>
      </c>
      <c r="I30" s="455"/>
      <c r="J30" s="398"/>
      <c r="K30" s="399"/>
      <c r="L30" s="17"/>
      <c r="M30" s="505" t="s">
        <v>134</v>
      </c>
      <c r="N30" s="455" t="s">
        <v>151</v>
      </c>
      <c r="O30" s="455"/>
      <c r="P30" s="398"/>
      <c r="Q30" s="399"/>
    </row>
    <row r="31" spans="1:17" ht="13.8" thickBot="1" x14ac:dyDescent="0.3">
      <c r="A31" s="454" t="s">
        <v>141</v>
      </c>
      <c r="B31" s="506"/>
      <c r="C31" s="364" t="s">
        <v>19</v>
      </c>
      <c r="D31" s="378" t="s">
        <v>88</v>
      </c>
      <c r="E31" s="376" t="s">
        <v>89</v>
      </c>
      <c r="F31" s="17"/>
      <c r="G31" s="506"/>
      <c r="H31" s="364" t="s">
        <v>19</v>
      </c>
      <c r="I31" s="364"/>
      <c r="J31" s="378" t="s">
        <v>88</v>
      </c>
      <c r="K31" s="376" t="s">
        <v>89</v>
      </c>
      <c r="L31" s="17"/>
      <c r="M31" s="506"/>
      <c r="N31" s="364" t="s">
        <v>19</v>
      </c>
      <c r="O31" s="364"/>
      <c r="P31" s="378" t="s">
        <v>88</v>
      </c>
      <c r="Q31" s="376" t="s">
        <v>89</v>
      </c>
    </row>
    <row r="32" spans="1:17" x14ac:dyDescent="0.25">
      <c r="A32" s="17">
        <v>1</v>
      </c>
      <c r="B32" s="372">
        <v>8</v>
      </c>
      <c r="C32" s="377" t="s">
        <v>20</v>
      </c>
      <c r="D32" s="398">
        <v>60</v>
      </c>
      <c r="E32" s="366">
        <v>8</v>
      </c>
      <c r="F32" s="17"/>
      <c r="G32" s="372">
        <v>8</v>
      </c>
      <c r="H32" s="377" t="s">
        <v>20</v>
      </c>
      <c r="I32" s="377"/>
      <c r="J32" s="398">
        <v>123.5</v>
      </c>
      <c r="K32" s="366">
        <v>8</v>
      </c>
      <c r="L32" s="17"/>
      <c r="M32" s="372">
        <v>8</v>
      </c>
      <c r="N32" s="377" t="s">
        <v>40</v>
      </c>
      <c r="O32" s="377"/>
      <c r="P32" s="398">
        <v>136</v>
      </c>
      <c r="Q32" s="366">
        <v>8</v>
      </c>
    </row>
    <row r="33" spans="1:17" x14ac:dyDescent="0.25">
      <c r="A33" s="17">
        <v>2</v>
      </c>
      <c r="B33" s="361">
        <v>7</v>
      </c>
      <c r="C33" s="17" t="s">
        <v>40</v>
      </c>
      <c r="D33" s="18">
        <v>46</v>
      </c>
      <c r="E33" s="366">
        <v>7</v>
      </c>
      <c r="F33" s="17"/>
      <c r="G33" s="361">
        <v>7</v>
      </c>
      <c r="H33" s="17" t="s">
        <v>125</v>
      </c>
      <c r="I33" s="17"/>
      <c r="J33" s="18">
        <v>112</v>
      </c>
      <c r="K33" s="366">
        <v>7</v>
      </c>
      <c r="L33" s="17"/>
      <c r="M33" s="361">
        <v>7</v>
      </c>
      <c r="N33" s="17" t="s">
        <v>37</v>
      </c>
      <c r="O33" s="17"/>
      <c r="P33" s="18">
        <v>116</v>
      </c>
      <c r="Q33" s="366">
        <v>7</v>
      </c>
    </row>
    <row r="34" spans="1:17" x14ac:dyDescent="0.25">
      <c r="A34" s="17">
        <v>3</v>
      </c>
      <c r="B34" s="361">
        <v>6</v>
      </c>
      <c r="C34" s="17" t="s">
        <v>22</v>
      </c>
      <c r="D34" s="18">
        <v>44</v>
      </c>
      <c r="E34" s="366">
        <v>6</v>
      </c>
      <c r="F34" s="17"/>
      <c r="G34" s="361">
        <v>6</v>
      </c>
      <c r="H34" s="17" t="s">
        <v>33</v>
      </c>
      <c r="I34" s="17"/>
      <c r="J34" s="18">
        <v>95</v>
      </c>
      <c r="K34" s="366">
        <v>5.5</v>
      </c>
      <c r="L34" s="17"/>
      <c r="M34" s="361">
        <v>6</v>
      </c>
      <c r="N34" s="17" t="s">
        <v>33</v>
      </c>
      <c r="O34" s="17"/>
      <c r="P34" s="18">
        <v>113</v>
      </c>
      <c r="Q34" s="366">
        <v>6</v>
      </c>
    </row>
    <row r="35" spans="1:17" x14ac:dyDescent="0.25">
      <c r="A35" s="17">
        <v>4</v>
      </c>
      <c r="B35" s="361">
        <v>5</v>
      </c>
      <c r="C35" s="17" t="s">
        <v>123</v>
      </c>
      <c r="D35" s="18">
        <v>40</v>
      </c>
      <c r="E35" s="366">
        <v>5</v>
      </c>
      <c r="F35" s="17"/>
      <c r="G35" s="361">
        <v>5</v>
      </c>
      <c r="H35" s="17" t="s">
        <v>37</v>
      </c>
      <c r="I35" s="17"/>
      <c r="J35" s="18">
        <v>95</v>
      </c>
      <c r="K35" s="366">
        <v>5.5</v>
      </c>
      <c r="L35" s="17"/>
      <c r="M35" s="361">
        <v>5</v>
      </c>
      <c r="N35" s="17" t="s">
        <v>125</v>
      </c>
      <c r="O35" s="17"/>
      <c r="P35" s="18">
        <v>112</v>
      </c>
      <c r="Q35" s="366">
        <v>5</v>
      </c>
    </row>
    <row r="36" spans="1:17" x14ac:dyDescent="0.25">
      <c r="A36" s="17">
        <v>5</v>
      </c>
      <c r="B36" s="361">
        <v>4</v>
      </c>
      <c r="C36" s="17" t="s">
        <v>33</v>
      </c>
      <c r="D36" s="18">
        <v>39</v>
      </c>
      <c r="E36" s="366">
        <v>4</v>
      </c>
      <c r="F36" s="17"/>
      <c r="G36" s="361">
        <v>4</v>
      </c>
      <c r="H36" s="17" t="s">
        <v>22</v>
      </c>
      <c r="I36" s="17"/>
      <c r="J36" s="18">
        <v>93</v>
      </c>
      <c r="K36" s="366">
        <v>4</v>
      </c>
      <c r="L36" s="17"/>
      <c r="M36" s="361">
        <v>4</v>
      </c>
      <c r="N36" s="17" t="s">
        <v>22</v>
      </c>
      <c r="O36" s="17"/>
      <c r="P36" s="18">
        <v>107</v>
      </c>
      <c r="Q36" s="366">
        <v>4</v>
      </c>
    </row>
    <row r="37" spans="1:17" x14ac:dyDescent="0.25">
      <c r="A37" s="17">
        <v>6</v>
      </c>
      <c r="B37" s="361">
        <v>3</v>
      </c>
      <c r="C37" s="17" t="s">
        <v>37</v>
      </c>
      <c r="D37" s="18">
        <v>35</v>
      </c>
      <c r="E37" s="366">
        <v>3</v>
      </c>
      <c r="F37" s="17"/>
      <c r="G37" s="361">
        <v>3</v>
      </c>
      <c r="H37" s="17" t="s">
        <v>123</v>
      </c>
      <c r="I37" s="17"/>
      <c r="J37" s="18">
        <v>89.5</v>
      </c>
      <c r="K37" s="366">
        <v>3</v>
      </c>
      <c r="L37" s="17"/>
      <c r="M37" s="361">
        <v>3</v>
      </c>
      <c r="N37" s="17" t="s">
        <v>20</v>
      </c>
      <c r="O37" s="17"/>
      <c r="P37" s="18">
        <v>91</v>
      </c>
      <c r="Q37" s="366">
        <v>3</v>
      </c>
    </row>
    <row r="38" spans="1:17" x14ac:dyDescent="0.25">
      <c r="A38" s="17">
        <v>7</v>
      </c>
      <c r="B38" s="361">
        <v>2</v>
      </c>
      <c r="C38" s="17" t="s">
        <v>125</v>
      </c>
      <c r="D38" s="18">
        <v>12</v>
      </c>
      <c r="E38" s="366">
        <v>2</v>
      </c>
      <c r="F38" s="17"/>
      <c r="G38" s="361">
        <v>2</v>
      </c>
      <c r="H38" s="17" t="s">
        <v>40</v>
      </c>
      <c r="I38" s="17"/>
      <c r="J38" s="18">
        <v>49</v>
      </c>
      <c r="K38" s="366">
        <v>2</v>
      </c>
      <c r="L38" s="17"/>
      <c r="M38" s="361">
        <v>2</v>
      </c>
      <c r="N38" s="17" t="s">
        <v>63</v>
      </c>
      <c r="O38" s="17"/>
      <c r="P38" s="18">
        <v>51</v>
      </c>
      <c r="Q38" s="366">
        <v>2</v>
      </c>
    </row>
    <row r="39" spans="1:17" ht="13.8" thickBot="1" x14ac:dyDescent="0.3">
      <c r="A39" s="17">
        <v>8</v>
      </c>
      <c r="B39" s="363">
        <v>1</v>
      </c>
      <c r="C39" s="364" t="s">
        <v>63</v>
      </c>
      <c r="D39" s="378">
        <v>0</v>
      </c>
      <c r="E39" s="376">
        <v>0</v>
      </c>
      <c r="F39" s="17"/>
      <c r="G39" s="363">
        <v>1</v>
      </c>
      <c r="H39" s="364" t="s">
        <v>63</v>
      </c>
      <c r="I39" s="364"/>
      <c r="J39" s="378">
        <v>48</v>
      </c>
      <c r="K39" s="376">
        <v>1</v>
      </c>
      <c r="L39" s="17"/>
      <c r="M39" s="363">
        <v>1</v>
      </c>
      <c r="N39" s="364" t="s">
        <v>123</v>
      </c>
      <c r="O39" s="364"/>
      <c r="P39" s="378">
        <v>48</v>
      </c>
      <c r="Q39" s="376">
        <v>1</v>
      </c>
    </row>
    <row r="40" spans="1:17" x14ac:dyDescent="0.25">
      <c r="A40" s="17"/>
      <c r="B40" s="17"/>
      <c r="C40" s="17"/>
      <c r="D40" s="18"/>
      <c r="E40" s="18">
        <v>35</v>
      </c>
      <c r="F40" s="17"/>
      <c r="G40" s="17"/>
      <c r="H40" s="17"/>
      <c r="I40" s="17"/>
      <c r="J40" s="18"/>
      <c r="K40" s="18">
        <v>36</v>
      </c>
      <c r="L40" s="17"/>
      <c r="M40" s="17"/>
      <c r="N40" s="17"/>
      <c r="O40" s="17"/>
      <c r="P40" s="18"/>
      <c r="Q40" s="18">
        <v>36</v>
      </c>
    </row>
    <row r="41" spans="1:17" x14ac:dyDescent="0.25">
      <c r="A41" s="17"/>
      <c r="B41" s="17"/>
      <c r="C41" s="17"/>
      <c r="D41" s="18"/>
      <c r="E41" s="18"/>
      <c r="F41" s="17"/>
      <c r="G41" s="17"/>
      <c r="H41" s="17"/>
      <c r="I41" s="17"/>
      <c r="J41" s="18"/>
      <c r="K41" s="18"/>
      <c r="L41" s="17"/>
      <c r="M41" s="17"/>
      <c r="N41" s="17"/>
      <c r="O41" s="17"/>
      <c r="P41" s="18"/>
      <c r="Q41" s="18"/>
    </row>
    <row r="42" spans="1:17" x14ac:dyDescent="0.25">
      <c r="A42" s="17"/>
      <c r="B42" s="17"/>
      <c r="C42" s="17"/>
      <c r="D42" s="18"/>
      <c r="E42" s="18"/>
      <c r="F42" s="17"/>
      <c r="G42" s="17"/>
      <c r="H42" s="17"/>
      <c r="I42" s="17"/>
      <c r="J42" s="18"/>
      <c r="K42" s="18"/>
      <c r="L42" s="17"/>
      <c r="M42" s="17"/>
      <c r="N42" s="17"/>
      <c r="O42" s="17"/>
      <c r="P42" s="18"/>
      <c r="Q42" s="18"/>
    </row>
    <row r="43" spans="1:17" ht="13.8" thickBot="1" x14ac:dyDescent="0.3">
      <c r="A43" s="17"/>
      <c r="B43" s="17"/>
      <c r="C43" s="17"/>
      <c r="D43" s="18"/>
      <c r="E43" s="18"/>
      <c r="F43" s="17"/>
      <c r="G43" s="17"/>
      <c r="H43" s="17"/>
      <c r="I43" s="17"/>
      <c r="J43" s="18"/>
      <c r="K43" s="18"/>
      <c r="L43" s="17"/>
      <c r="M43" s="17"/>
      <c r="N43" s="17"/>
      <c r="O43" s="17"/>
      <c r="P43" s="18"/>
      <c r="Q43" s="18"/>
    </row>
    <row r="44" spans="1:17" ht="13.2" customHeight="1" x14ac:dyDescent="0.25">
      <c r="A44" s="454" t="s">
        <v>133</v>
      </c>
      <c r="B44" s="505" t="s">
        <v>134</v>
      </c>
      <c r="C44" s="455" t="s">
        <v>152</v>
      </c>
      <c r="D44" s="398"/>
      <c r="E44" s="399"/>
      <c r="F44" s="17"/>
      <c r="G44" s="509" t="s">
        <v>134</v>
      </c>
      <c r="H44" s="475" t="s">
        <v>153</v>
      </c>
      <c r="I44" s="476" t="s">
        <v>139</v>
      </c>
      <c r="J44" s="477"/>
      <c r="K44" s="478"/>
      <c r="L44" s="17"/>
      <c r="M44" s="511" t="s">
        <v>134</v>
      </c>
      <c r="N44" s="479" t="s">
        <v>154</v>
      </c>
      <c r="O44" s="480" t="s">
        <v>139</v>
      </c>
      <c r="P44" s="481"/>
      <c r="Q44" s="482"/>
    </row>
    <row r="45" spans="1:17" ht="13.8" thickBot="1" x14ac:dyDescent="0.3">
      <c r="A45" s="454" t="s">
        <v>141</v>
      </c>
      <c r="B45" s="506"/>
      <c r="C45" s="364" t="s">
        <v>19</v>
      </c>
      <c r="D45" s="378" t="s">
        <v>88</v>
      </c>
      <c r="E45" s="376" t="s">
        <v>89</v>
      </c>
      <c r="F45" s="17"/>
      <c r="G45" s="510"/>
      <c r="H45" s="483" t="s">
        <v>19</v>
      </c>
      <c r="I45" s="484" t="s">
        <v>102</v>
      </c>
      <c r="J45" s="485" t="s">
        <v>88</v>
      </c>
      <c r="K45" s="486" t="s">
        <v>89</v>
      </c>
      <c r="L45" s="17"/>
      <c r="M45" s="512"/>
      <c r="N45" s="487" t="s">
        <v>19</v>
      </c>
      <c r="O45" s="488" t="s">
        <v>102</v>
      </c>
      <c r="P45" s="489" t="s">
        <v>88</v>
      </c>
      <c r="Q45" s="490" t="s">
        <v>89</v>
      </c>
    </row>
    <row r="46" spans="1:17" x14ac:dyDescent="0.25">
      <c r="A46" s="17">
        <v>1</v>
      </c>
      <c r="B46" s="372">
        <v>8</v>
      </c>
      <c r="C46" s="377" t="s">
        <v>20</v>
      </c>
      <c r="D46" s="398">
        <v>130</v>
      </c>
      <c r="E46" s="366">
        <v>8</v>
      </c>
      <c r="F46" s="17"/>
      <c r="G46" s="491">
        <v>8</v>
      </c>
      <c r="H46" s="492" t="s">
        <v>20</v>
      </c>
      <c r="I46" s="477">
        <v>344.5</v>
      </c>
      <c r="J46" s="477">
        <v>19</v>
      </c>
      <c r="K46" s="478">
        <v>8</v>
      </c>
      <c r="L46" s="17"/>
      <c r="M46" s="493">
        <v>8</v>
      </c>
      <c r="N46" s="494" t="s">
        <v>33</v>
      </c>
      <c r="O46" s="481">
        <v>698</v>
      </c>
      <c r="P46" s="481">
        <v>15</v>
      </c>
      <c r="Q46" s="482">
        <v>8</v>
      </c>
    </row>
    <row r="47" spans="1:17" x14ac:dyDescent="0.25">
      <c r="A47" s="17">
        <v>2</v>
      </c>
      <c r="B47" s="361">
        <v>7</v>
      </c>
      <c r="C47" s="17" t="s">
        <v>22</v>
      </c>
      <c r="D47" s="18">
        <v>127.5</v>
      </c>
      <c r="E47" s="366">
        <v>7</v>
      </c>
      <c r="F47" s="17"/>
      <c r="G47" s="495">
        <v>7</v>
      </c>
      <c r="H47" s="496" t="s">
        <v>33</v>
      </c>
      <c r="I47" s="497">
        <v>326</v>
      </c>
      <c r="J47" s="497">
        <v>17.5</v>
      </c>
      <c r="K47" s="498">
        <v>7</v>
      </c>
      <c r="L47" s="17"/>
      <c r="M47" s="499">
        <v>7</v>
      </c>
      <c r="N47" s="500" t="s">
        <v>20</v>
      </c>
      <c r="O47" s="501">
        <v>647.5</v>
      </c>
      <c r="P47" s="501">
        <v>14</v>
      </c>
      <c r="Q47" s="502">
        <v>7</v>
      </c>
    </row>
    <row r="48" spans="1:17" x14ac:dyDescent="0.25">
      <c r="A48" s="17">
        <v>3</v>
      </c>
      <c r="B48" s="361">
        <v>6</v>
      </c>
      <c r="C48" s="17" t="s">
        <v>33</v>
      </c>
      <c r="D48" s="18">
        <v>118</v>
      </c>
      <c r="E48" s="366">
        <v>6</v>
      </c>
      <c r="F48" s="17"/>
      <c r="G48" s="495">
        <v>6</v>
      </c>
      <c r="H48" s="496" t="s">
        <v>37</v>
      </c>
      <c r="I48" s="497">
        <v>292</v>
      </c>
      <c r="J48" s="497">
        <v>16.5</v>
      </c>
      <c r="K48" s="498">
        <v>6</v>
      </c>
      <c r="L48" s="17"/>
      <c r="M48" s="499">
        <v>6</v>
      </c>
      <c r="N48" s="500" t="s">
        <v>37</v>
      </c>
      <c r="O48" s="501">
        <v>608</v>
      </c>
      <c r="P48" s="501">
        <v>13</v>
      </c>
      <c r="Q48" s="502">
        <v>6</v>
      </c>
    </row>
    <row r="49" spans="1:17" x14ac:dyDescent="0.25">
      <c r="A49" s="17">
        <v>4</v>
      </c>
      <c r="B49" s="361">
        <v>5</v>
      </c>
      <c r="C49" s="17" t="s">
        <v>63</v>
      </c>
      <c r="D49" s="18">
        <v>84</v>
      </c>
      <c r="E49" s="366">
        <v>5</v>
      </c>
      <c r="F49" s="17"/>
      <c r="G49" s="495">
        <v>5</v>
      </c>
      <c r="H49" s="496" t="s">
        <v>22</v>
      </c>
      <c r="I49" s="497">
        <v>327.5</v>
      </c>
      <c r="J49" s="497">
        <v>15</v>
      </c>
      <c r="K49" s="498">
        <v>5</v>
      </c>
      <c r="L49" s="17"/>
      <c r="M49" s="499">
        <v>5</v>
      </c>
      <c r="N49" s="500" t="s">
        <v>22</v>
      </c>
      <c r="O49" s="501">
        <v>608.5</v>
      </c>
      <c r="P49" s="501">
        <v>10</v>
      </c>
      <c r="Q49" s="502">
        <v>5</v>
      </c>
    </row>
    <row r="50" spans="1:17" x14ac:dyDescent="0.25">
      <c r="A50" s="17">
        <v>5</v>
      </c>
      <c r="B50" s="361">
        <v>4</v>
      </c>
      <c r="C50" s="17" t="s">
        <v>37</v>
      </c>
      <c r="D50" s="18">
        <v>81</v>
      </c>
      <c r="E50" s="366">
        <v>4</v>
      </c>
      <c r="F50" s="17"/>
      <c r="G50" s="495">
        <v>4</v>
      </c>
      <c r="H50" s="496" t="s">
        <v>125</v>
      </c>
      <c r="I50" s="497">
        <v>294.5</v>
      </c>
      <c r="J50" s="497">
        <v>14</v>
      </c>
      <c r="K50" s="498">
        <v>4</v>
      </c>
      <c r="L50" s="17"/>
      <c r="M50" s="499">
        <v>4</v>
      </c>
      <c r="N50" s="500" t="s">
        <v>125</v>
      </c>
      <c r="O50" s="501">
        <v>552</v>
      </c>
      <c r="P50" s="501">
        <v>8</v>
      </c>
      <c r="Q50" s="502">
        <v>4</v>
      </c>
    </row>
    <row r="51" spans="1:17" x14ac:dyDescent="0.25">
      <c r="A51" s="17">
        <v>6</v>
      </c>
      <c r="B51" s="361">
        <v>3</v>
      </c>
      <c r="C51" s="17" t="s">
        <v>123</v>
      </c>
      <c r="D51" s="18">
        <v>71</v>
      </c>
      <c r="E51" s="366">
        <v>3</v>
      </c>
      <c r="F51" s="17"/>
      <c r="G51" s="495">
        <v>3</v>
      </c>
      <c r="H51" s="496" t="s">
        <v>40</v>
      </c>
      <c r="I51" s="497">
        <v>238</v>
      </c>
      <c r="J51" s="497">
        <v>11</v>
      </c>
      <c r="K51" s="498">
        <v>3</v>
      </c>
      <c r="L51" s="17"/>
      <c r="M51" s="499">
        <v>3</v>
      </c>
      <c r="N51" s="500" t="s">
        <v>40</v>
      </c>
      <c r="O51" s="501">
        <v>448</v>
      </c>
      <c r="P51" s="501">
        <v>5</v>
      </c>
      <c r="Q51" s="502">
        <v>3</v>
      </c>
    </row>
    <row r="52" spans="1:17" x14ac:dyDescent="0.25">
      <c r="A52" s="17">
        <v>7</v>
      </c>
      <c r="B52" s="361">
        <v>2</v>
      </c>
      <c r="C52" s="17" t="s">
        <v>125</v>
      </c>
      <c r="D52" s="18">
        <v>70.5</v>
      </c>
      <c r="E52" s="366">
        <v>2</v>
      </c>
      <c r="F52" s="17"/>
      <c r="G52" s="495">
        <v>2</v>
      </c>
      <c r="H52" s="496" t="s">
        <v>63</v>
      </c>
      <c r="I52" s="497">
        <v>183</v>
      </c>
      <c r="J52" s="497">
        <v>8</v>
      </c>
      <c r="K52" s="498">
        <v>2</v>
      </c>
      <c r="L52" s="17"/>
      <c r="M52" s="499">
        <v>2</v>
      </c>
      <c r="N52" s="500" t="s">
        <v>123</v>
      </c>
      <c r="O52" s="501">
        <v>398.5</v>
      </c>
      <c r="P52" s="501">
        <v>4</v>
      </c>
      <c r="Q52" s="502">
        <v>2</v>
      </c>
    </row>
    <row r="53" spans="1:17" ht="13.8" thickBot="1" x14ac:dyDescent="0.3">
      <c r="A53" s="17">
        <v>8</v>
      </c>
      <c r="B53" s="363">
        <v>1</v>
      </c>
      <c r="C53" s="364" t="s">
        <v>40</v>
      </c>
      <c r="D53" s="378">
        <v>53</v>
      </c>
      <c r="E53" s="376">
        <v>1</v>
      </c>
      <c r="F53" s="17"/>
      <c r="G53" s="503">
        <v>1</v>
      </c>
      <c r="H53" s="483" t="s">
        <v>123</v>
      </c>
      <c r="I53" s="485">
        <v>208.5</v>
      </c>
      <c r="J53" s="485">
        <v>7</v>
      </c>
      <c r="K53" s="486">
        <v>1</v>
      </c>
      <c r="L53" s="17"/>
      <c r="M53" s="504">
        <v>1</v>
      </c>
      <c r="N53" s="487" t="s">
        <v>63</v>
      </c>
      <c r="O53" s="489">
        <v>344.5</v>
      </c>
      <c r="P53" s="489">
        <v>3</v>
      </c>
      <c r="Q53" s="490">
        <v>1</v>
      </c>
    </row>
    <row r="54" spans="1:17" x14ac:dyDescent="0.25">
      <c r="A54" s="17"/>
      <c r="B54" s="17"/>
      <c r="C54" s="17"/>
      <c r="D54" s="18"/>
      <c r="E54" s="18">
        <v>36</v>
      </c>
      <c r="F54" s="17"/>
      <c r="G54" s="17"/>
      <c r="H54" s="17"/>
      <c r="I54" s="17"/>
      <c r="J54" s="18"/>
      <c r="K54" s="18">
        <v>36</v>
      </c>
      <c r="L54" s="17"/>
      <c r="M54" s="17"/>
      <c r="N54" s="17"/>
      <c r="O54" s="17"/>
      <c r="P54" s="18"/>
      <c r="Q54" s="18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topLeftCell="A25" workbookViewId="0">
      <selection activeCell="A4" sqref="A4:Q54"/>
    </sheetView>
  </sheetViews>
  <sheetFormatPr defaultRowHeight="13.2" x14ac:dyDescent="0.25"/>
  <cols>
    <col min="1" max="1" width="3.6640625" customWidth="1"/>
    <col min="2" max="2" width="3.33203125" customWidth="1"/>
    <col min="3" max="3" width="18.6640625" customWidth="1"/>
    <col min="4" max="5" width="5.6640625" style="9" customWidth="1"/>
    <col min="6" max="6" width="3" customWidth="1"/>
    <col min="7" max="7" width="2.88671875" customWidth="1"/>
    <col min="8" max="8" width="18.88671875" customWidth="1"/>
    <col min="9" max="9" width="5.6640625" customWidth="1"/>
    <col min="10" max="11" width="5.6640625" style="9" customWidth="1"/>
    <col min="12" max="12" width="4.33203125" customWidth="1"/>
    <col min="13" max="13" width="3" customWidth="1"/>
    <col min="14" max="14" width="18.6640625" customWidth="1"/>
    <col min="15" max="15" width="5.5546875" customWidth="1"/>
    <col min="16" max="17" width="5.6640625" style="9" customWidth="1"/>
  </cols>
  <sheetData>
    <row r="2" spans="1:17" x14ac:dyDescent="0.25">
      <c r="A2" s="452"/>
      <c r="B2" s="452" t="str">
        <f>'Event Details'!E5</f>
        <v>Heart of England League</v>
      </c>
      <c r="C2" s="452"/>
      <c r="D2" s="453"/>
      <c r="E2" s="453"/>
      <c r="F2" s="452" t="str">
        <f>'Event Details'!C15</f>
        <v>8th June 2014</v>
      </c>
      <c r="G2" s="452"/>
      <c r="H2" s="452"/>
      <c r="I2" s="452"/>
      <c r="J2" s="453" t="str">
        <f>'Event Details'!E15</f>
        <v>Coventry</v>
      </c>
      <c r="K2" s="453"/>
      <c r="L2" s="452"/>
      <c r="M2" s="452" t="str">
        <f>'Event Details'!G15</f>
        <v>Coventry</v>
      </c>
      <c r="N2" s="452"/>
      <c r="O2" s="452"/>
      <c r="P2" s="453"/>
      <c r="Q2" s="453"/>
    </row>
    <row r="3" spans="1:17" ht="13.8" thickBot="1" x14ac:dyDescent="0.3"/>
    <row r="4" spans="1:17" ht="13.2" customHeight="1" x14ac:dyDescent="0.25">
      <c r="A4" s="454" t="s">
        <v>133</v>
      </c>
      <c r="B4" s="505" t="s">
        <v>134</v>
      </c>
      <c r="C4" s="455" t="s">
        <v>135</v>
      </c>
      <c r="D4" s="398"/>
      <c r="E4" s="399"/>
      <c r="F4" s="17"/>
      <c r="G4" s="505" t="s">
        <v>134</v>
      </c>
      <c r="H4" s="455" t="s">
        <v>136</v>
      </c>
      <c r="I4" s="455"/>
      <c r="J4" s="398"/>
      <c r="K4" s="399"/>
      <c r="L4" s="17"/>
      <c r="M4" s="505" t="s">
        <v>134</v>
      </c>
      <c r="N4" s="455" t="s">
        <v>137</v>
      </c>
      <c r="O4" s="455"/>
      <c r="P4" s="398"/>
      <c r="Q4" s="399"/>
    </row>
    <row r="5" spans="1:17" ht="13.8" thickBot="1" x14ac:dyDescent="0.3">
      <c r="A5" s="454"/>
      <c r="B5" s="506"/>
      <c r="C5" s="364" t="s">
        <v>19</v>
      </c>
      <c r="D5" s="378" t="s">
        <v>88</v>
      </c>
      <c r="E5" s="376" t="s">
        <v>89</v>
      </c>
      <c r="F5" s="17"/>
      <c r="G5" s="506"/>
      <c r="H5" s="364" t="s">
        <v>19</v>
      </c>
      <c r="I5" s="364"/>
      <c r="J5" s="378" t="s">
        <v>88</v>
      </c>
      <c r="K5" s="376" t="s">
        <v>89</v>
      </c>
      <c r="L5" s="17"/>
      <c r="M5" s="506"/>
      <c r="N5" s="364" t="s">
        <v>19</v>
      </c>
      <c r="O5" s="364"/>
      <c r="P5" s="378" t="s">
        <v>88</v>
      </c>
      <c r="Q5" s="376" t="s">
        <v>89</v>
      </c>
    </row>
    <row r="6" spans="1:17" x14ac:dyDescent="0.25">
      <c r="A6" s="17">
        <v>1</v>
      </c>
      <c r="B6" s="361">
        <v>8</v>
      </c>
      <c r="C6" s="17" t="s">
        <v>20</v>
      </c>
      <c r="D6" s="18">
        <v>46</v>
      </c>
      <c r="E6" s="366">
        <v>8</v>
      </c>
      <c r="F6" s="17"/>
      <c r="G6" s="372">
        <v>8</v>
      </c>
      <c r="H6" s="377" t="s">
        <v>37</v>
      </c>
      <c r="I6" s="377"/>
      <c r="J6" s="398">
        <v>125</v>
      </c>
      <c r="K6" s="399">
        <v>8</v>
      </c>
      <c r="L6" s="17"/>
      <c r="M6" s="372">
        <v>8</v>
      </c>
      <c r="N6" s="377" t="s">
        <v>37</v>
      </c>
      <c r="O6" s="377"/>
      <c r="P6" s="398">
        <v>121</v>
      </c>
      <c r="Q6" s="399">
        <v>8</v>
      </c>
    </row>
    <row r="7" spans="1:17" x14ac:dyDescent="0.25">
      <c r="A7" s="17">
        <v>2</v>
      </c>
      <c r="B7" s="361">
        <v>7</v>
      </c>
      <c r="C7" s="17" t="s">
        <v>37</v>
      </c>
      <c r="D7" s="18">
        <v>45</v>
      </c>
      <c r="E7" s="366">
        <v>7</v>
      </c>
      <c r="F7" s="17"/>
      <c r="G7" s="361">
        <v>7</v>
      </c>
      <c r="H7" s="17" t="s">
        <v>20</v>
      </c>
      <c r="I7" s="17"/>
      <c r="J7" s="18">
        <v>103</v>
      </c>
      <c r="K7" s="366">
        <v>7</v>
      </c>
      <c r="L7" s="17"/>
      <c r="M7" s="361">
        <v>7</v>
      </c>
      <c r="N7" s="17" t="s">
        <v>20</v>
      </c>
      <c r="O7" s="17"/>
      <c r="P7" s="18">
        <v>118</v>
      </c>
      <c r="Q7" s="366">
        <v>7</v>
      </c>
    </row>
    <row r="8" spans="1:17" x14ac:dyDescent="0.25">
      <c r="A8" s="17">
        <v>3</v>
      </c>
      <c r="B8" s="361">
        <v>6</v>
      </c>
      <c r="C8" s="17" t="s">
        <v>123</v>
      </c>
      <c r="D8" s="18">
        <v>43</v>
      </c>
      <c r="E8" s="366">
        <v>6</v>
      </c>
      <c r="F8" s="17"/>
      <c r="G8" s="361">
        <v>6</v>
      </c>
      <c r="H8" s="17" t="s">
        <v>33</v>
      </c>
      <c r="I8" s="17"/>
      <c r="J8" s="18">
        <v>101</v>
      </c>
      <c r="K8" s="366">
        <v>6</v>
      </c>
      <c r="L8" s="17"/>
      <c r="M8" s="361">
        <v>6</v>
      </c>
      <c r="N8" s="17" t="s">
        <v>22</v>
      </c>
      <c r="O8" s="17"/>
      <c r="P8" s="18">
        <v>111</v>
      </c>
      <c r="Q8" s="366">
        <v>6</v>
      </c>
    </row>
    <row r="9" spans="1:17" x14ac:dyDescent="0.25">
      <c r="A9" s="17">
        <v>4</v>
      </c>
      <c r="B9" s="361">
        <v>5</v>
      </c>
      <c r="C9" s="17" t="s">
        <v>125</v>
      </c>
      <c r="D9" s="18">
        <v>37</v>
      </c>
      <c r="E9" s="366">
        <v>5</v>
      </c>
      <c r="F9" s="17"/>
      <c r="G9" s="361">
        <v>5</v>
      </c>
      <c r="H9" s="17" t="s">
        <v>125</v>
      </c>
      <c r="I9" s="17"/>
      <c r="J9" s="18">
        <v>97</v>
      </c>
      <c r="K9" s="366">
        <v>5</v>
      </c>
      <c r="L9" s="17"/>
      <c r="M9" s="361">
        <v>5</v>
      </c>
      <c r="N9" s="17" t="s">
        <v>33</v>
      </c>
      <c r="O9" s="17"/>
      <c r="P9" s="18">
        <v>105</v>
      </c>
      <c r="Q9" s="366">
        <v>5</v>
      </c>
    </row>
    <row r="10" spans="1:17" x14ac:dyDescent="0.25">
      <c r="A10" s="17">
        <v>5</v>
      </c>
      <c r="B10" s="361">
        <v>4</v>
      </c>
      <c r="C10" s="17" t="s">
        <v>40</v>
      </c>
      <c r="D10" s="18">
        <v>36</v>
      </c>
      <c r="E10" s="366">
        <v>3.5</v>
      </c>
      <c r="F10" s="17"/>
      <c r="G10" s="361">
        <v>4</v>
      </c>
      <c r="H10" s="17" t="s">
        <v>123</v>
      </c>
      <c r="I10" s="17"/>
      <c r="J10" s="18">
        <v>96</v>
      </c>
      <c r="K10" s="366">
        <v>4</v>
      </c>
      <c r="L10" s="17"/>
      <c r="M10" s="361">
        <v>4</v>
      </c>
      <c r="N10" s="17" t="s">
        <v>63</v>
      </c>
      <c r="O10" s="17"/>
      <c r="P10" s="18">
        <v>91</v>
      </c>
      <c r="Q10" s="366">
        <v>4</v>
      </c>
    </row>
    <row r="11" spans="1:17" x14ac:dyDescent="0.25">
      <c r="A11" s="17">
        <v>6</v>
      </c>
      <c r="B11" s="361">
        <v>3</v>
      </c>
      <c r="C11" s="17" t="s">
        <v>22</v>
      </c>
      <c r="D11" s="18">
        <v>36</v>
      </c>
      <c r="E11" s="366">
        <v>3.5</v>
      </c>
      <c r="F11" s="17"/>
      <c r="G11" s="361">
        <v>3</v>
      </c>
      <c r="H11" s="17" t="s">
        <v>22</v>
      </c>
      <c r="I11" s="17"/>
      <c r="J11" s="18">
        <v>78</v>
      </c>
      <c r="K11" s="366">
        <v>3</v>
      </c>
      <c r="L11" s="17"/>
      <c r="M11" s="361">
        <v>3</v>
      </c>
      <c r="N11" s="17" t="s">
        <v>40</v>
      </c>
      <c r="O11" s="17"/>
      <c r="P11" s="18">
        <v>76</v>
      </c>
      <c r="Q11" s="366">
        <v>3</v>
      </c>
    </row>
    <row r="12" spans="1:17" x14ac:dyDescent="0.25">
      <c r="A12" s="17">
        <v>7</v>
      </c>
      <c r="B12" s="361">
        <v>2</v>
      </c>
      <c r="C12" s="17" t="s">
        <v>33</v>
      </c>
      <c r="D12" s="18">
        <v>32</v>
      </c>
      <c r="E12" s="366">
        <v>2</v>
      </c>
      <c r="F12" s="17"/>
      <c r="G12" s="361">
        <v>2</v>
      </c>
      <c r="H12" s="17" t="s">
        <v>40</v>
      </c>
      <c r="I12" s="17"/>
      <c r="J12" s="18">
        <v>64</v>
      </c>
      <c r="K12" s="366">
        <v>2</v>
      </c>
      <c r="L12" s="17"/>
      <c r="M12" s="361">
        <v>2</v>
      </c>
      <c r="N12" s="17" t="s">
        <v>125</v>
      </c>
      <c r="O12" s="17"/>
      <c r="P12" s="18">
        <v>75</v>
      </c>
      <c r="Q12" s="366">
        <v>2</v>
      </c>
    </row>
    <row r="13" spans="1:17" ht="13.8" thickBot="1" x14ac:dyDescent="0.3">
      <c r="A13" s="17">
        <v>8</v>
      </c>
      <c r="B13" s="363">
        <v>1</v>
      </c>
      <c r="C13" s="364" t="s">
        <v>63</v>
      </c>
      <c r="D13" s="378">
        <v>6</v>
      </c>
      <c r="E13" s="376">
        <v>1</v>
      </c>
      <c r="F13" s="17"/>
      <c r="G13" s="363">
        <v>1</v>
      </c>
      <c r="H13" s="364" t="s">
        <v>63</v>
      </c>
      <c r="I13" s="364"/>
      <c r="J13" s="378">
        <v>29</v>
      </c>
      <c r="K13" s="376">
        <v>1</v>
      </c>
      <c r="L13" s="17"/>
      <c r="M13" s="363">
        <v>1</v>
      </c>
      <c r="N13" s="364" t="s">
        <v>123</v>
      </c>
      <c r="O13" s="364"/>
      <c r="P13" s="378">
        <v>71</v>
      </c>
      <c r="Q13" s="376">
        <v>1</v>
      </c>
    </row>
    <row r="14" spans="1:17" x14ac:dyDescent="0.25">
      <c r="A14" s="17"/>
      <c r="B14" s="17"/>
      <c r="C14" s="17"/>
      <c r="D14" s="18"/>
      <c r="E14" s="18">
        <v>36</v>
      </c>
      <c r="F14" s="17"/>
      <c r="G14" s="17"/>
      <c r="H14" s="17"/>
      <c r="I14" s="17"/>
      <c r="J14" s="18"/>
      <c r="K14" s="18">
        <v>36</v>
      </c>
      <c r="L14" s="17"/>
      <c r="M14" s="17"/>
      <c r="N14" s="17"/>
      <c r="O14" s="17"/>
      <c r="P14" s="18"/>
      <c r="Q14" s="18">
        <v>36</v>
      </c>
    </row>
    <row r="15" spans="1:17" x14ac:dyDescent="0.25">
      <c r="A15" s="17"/>
      <c r="B15" s="17"/>
      <c r="C15" s="17"/>
      <c r="D15" s="18"/>
      <c r="E15" s="18"/>
      <c r="F15" s="17"/>
      <c r="G15" s="17"/>
      <c r="H15" s="17"/>
      <c r="I15" s="17"/>
      <c r="J15" s="18"/>
      <c r="K15" s="18"/>
      <c r="L15" s="17"/>
      <c r="M15" s="17"/>
      <c r="N15" s="17"/>
      <c r="O15" s="17"/>
      <c r="P15" s="18"/>
      <c r="Q15" s="18"/>
    </row>
    <row r="16" spans="1:17" ht="13.8" thickBot="1" x14ac:dyDescent="0.3">
      <c r="A16" s="17"/>
      <c r="B16" s="17"/>
      <c r="C16" s="17"/>
      <c r="D16" s="18"/>
      <c r="E16" s="18"/>
      <c r="F16" s="17"/>
      <c r="G16" s="17"/>
      <c r="H16" s="17"/>
      <c r="I16" s="17"/>
      <c r="J16" s="18"/>
      <c r="K16" s="18"/>
      <c r="L16" s="17"/>
      <c r="M16" s="17"/>
      <c r="N16" s="17"/>
      <c r="O16" s="17"/>
      <c r="P16" s="18"/>
      <c r="Q16" s="18"/>
    </row>
    <row r="17" spans="1:17" ht="13.2" customHeight="1" x14ac:dyDescent="0.25">
      <c r="A17" s="454" t="s">
        <v>133</v>
      </c>
      <c r="B17" s="505" t="s">
        <v>134</v>
      </c>
      <c r="C17" s="455" t="s">
        <v>103</v>
      </c>
      <c r="D17" s="398"/>
      <c r="E17" s="399"/>
      <c r="F17" s="17"/>
      <c r="G17" s="507" t="s">
        <v>134</v>
      </c>
      <c r="H17" s="456" t="s">
        <v>138</v>
      </c>
      <c r="I17" s="457" t="s">
        <v>139</v>
      </c>
      <c r="J17" s="458"/>
      <c r="K17" s="459"/>
      <c r="L17" s="17"/>
      <c r="M17" s="372"/>
      <c r="N17" s="455" t="s">
        <v>140</v>
      </c>
      <c r="O17" s="455"/>
      <c r="P17" s="398"/>
      <c r="Q17" s="399"/>
    </row>
    <row r="18" spans="1:17" ht="13.95" customHeight="1" thickBot="1" x14ac:dyDescent="0.3">
      <c r="A18" s="454" t="s">
        <v>141</v>
      </c>
      <c r="B18" s="506"/>
      <c r="C18" s="364" t="s">
        <v>19</v>
      </c>
      <c r="D18" s="378" t="s">
        <v>88</v>
      </c>
      <c r="E18" s="376" t="s">
        <v>89</v>
      </c>
      <c r="F18" s="17"/>
      <c r="G18" s="508"/>
      <c r="H18" s="460" t="s">
        <v>19</v>
      </c>
      <c r="I18" s="461" t="s">
        <v>102</v>
      </c>
      <c r="J18" s="462" t="s">
        <v>88</v>
      </c>
      <c r="K18" s="463" t="s">
        <v>89</v>
      </c>
      <c r="L18" s="17"/>
      <c r="M18" s="363"/>
      <c r="N18" s="464"/>
      <c r="O18" s="464"/>
      <c r="P18" s="378"/>
      <c r="Q18" s="376"/>
    </row>
    <row r="19" spans="1:17" x14ac:dyDescent="0.25">
      <c r="A19" s="17">
        <v>1</v>
      </c>
      <c r="B19" s="372">
        <v>8</v>
      </c>
      <c r="C19" s="377" t="s">
        <v>33</v>
      </c>
      <c r="D19" s="398">
        <v>129</v>
      </c>
      <c r="E19" s="366">
        <v>8</v>
      </c>
      <c r="F19" s="17"/>
      <c r="G19" s="465">
        <v>8</v>
      </c>
      <c r="H19" s="466" t="s">
        <v>37</v>
      </c>
      <c r="I19" s="458">
        <v>332</v>
      </c>
      <c r="J19" s="458">
        <v>20</v>
      </c>
      <c r="K19" s="459">
        <v>7.5</v>
      </c>
      <c r="L19" s="17"/>
      <c r="M19" s="361"/>
      <c r="N19" s="467" t="s">
        <v>142</v>
      </c>
      <c r="O19" s="467"/>
      <c r="P19" s="18"/>
      <c r="Q19" s="366"/>
    </row>
    <row r="20" spans="1:17" x14ac:dyDescent="0.25">
      <c r="A20" s="17">
        <v>2</v>
      </c>
      <c r="B20" s="361">
        <v>7</v>
      </c>
      <c r="C20" s="17" t="s">
        <v>22</v>
      </c>
      <c r="D20" s="18">
        <v>117</v>
      </c>
      <c r="E20" s="366">
        <v>7</v>
      </c>
      <c r="F20" s="17"/>
      <c r="G20" s="468">
        <v>7</v>
      </c>
      <c r="H20" s="469" t="s">
        <v>20</v>
      </c>
      <c r="I20" s="470">
        <v>329</v>
      </c>
      <c r="J20" s="470">
        <v>20</v>
      </c>
      <c r="K20" s="471">
        <v>7.5</v>
      </c>
      <c r="L20" s="17"/>
      <c r="M20" s="361"/>
      <c r="N20" s="17" t="s">
        <v>143</v>
      </c>
      <c r="O20" s="17"/>
      <c r="P20" s="18"/>
      <c r="Q20" s="366"/>
    </row>
    <row r="21" spans="1:17" x14ac:dyDescent="0.25">
      <c r="A21" s="17">
        <v>3</v>
      </c>
      <c r="B21" s="361">
        <v>6</v>
      </c>
      <c r="C21" s="17" t="s">
        <v>20</v>
      </c>
      <c r="D21" s="18">
        <v>108</v>
      </c>
      <c r="E21" s="366">
        <v>6</v>
      </c>
      <c r="F21" s="17"/>
      <c r="G21" s="468">
        <v>6</v>
      </c>
      <c r="H21" s="469" t="s">
        <v>33</v>
      </c>
      <c r="I21" s="470">
        <v>335</v>
      </c>
      <c r="J21" s="470">
        <v>19</v>
      </c>
      <c r="K21" s="471">
        <v>6</v>
      </c>
      <c r="L21" s="17"/>
      <c r="M21" s="361"/>
      <c r="N21" s="472" t="s">
        <v>144</v>
      </c>
      <c r="O21" s="472"/>
      <c r="P21" s="18"/>
      <c r="Q21" s="366"/>
    </row>
    <row r="22" spans="1:17" x14ac:dyDescent="0.25">
      <c r="A22" s="17">
        <v>4</v>
      </c>
      <c r="B22" s="361">
        <v>5</v>
      </c>
      <c r="C22" s="17" t="s">
        <v>125</v>
      </c>
      <c r="D22" s="18">
        <v>89</v>
      </c>
      <c r="E22" s="366">
        <v>5</v>
      </c>
      <c r="F22" s="17"/>
      <c r="G22" s="468">
        <v>5</v>
      </c>
      <c r="H22" s="469" t="s">
        <v>22</v>
      </c>
      <c r="I22" s="470">
        <v>306</v>
      </c>
      <c r="J22" s="470">
        <v>16</v>
      </c>
      <c r="K22" s="471">
        <v>5</v>
      </c>
      <c r="L22" s="17"/>
      <c r="M22" s="361"/>
      <c r="N22" s="472" t="s">
        <v>145</v>
      </c>
      <c r="O22" s="472"/>
      <c r="P22" s="18"/>
      <c r="Q22" s="366"/>
    </row>
    <row r="23" spans="1:17" ht="13.95" customHeight="1" x14ac:dyDescent="0.25">
      <c r="A23" s="17">
        <v>5</v>
      </c>
      <c r="B23" s="361">
        <v>4</v>
      </c>
      <c r="C23" s="17" t="s">
        <v>37</v>
      </c>
      <c r="D23" s="18">
        <v>86</v>
      </c>
      <c r="E23" s="366">
        <v>4</v>
      </c>
      <c r="F23" s="17"/>
      <c r="G23" s="468">
        <v>4</v>
      </c>
      <c r="H23" s="469" t="s">
        <v>125</v>
      </c>
      <c r="I23" s="470">
        <v>261</v>
      </c>
      <c r="J23" s="470">
        <v>12</v>
      </c>
      <c r="K23" s="471">
        <v>4</v>
      </c>
      <c r="L23" s="17"/>
      <c r="M23" s="361"/>
      <c r="N23" s="472" t="s">
        <v>146</v>
      </c>
      <c r="O23" s="472"/>
      <c r="P23" s="18"/>
      <c r="Q23" s="366"/>
    </row>
    <row r="24" spans="1:17" x14ac:dyDescent="0.25">
      <c r="A24" s="17">
        <v>6</v>
      </c>
      <c r="B24" s="361">
        <v>3</v>
      </c>
      <c r="C24" s="17" t="s">
        <v>63</v>
      </c>
      <c r="D24" s="18">
        <v>58</v>
      </c>
      <c r="E24" s="366">
        <v>3</v>
      </c>
      <c r="F24" s="17"/>
      <c r="G24" s="468">
        <v>3</v>
      </c>
      <c r="H24" s="469" t="s">
        <v>63</v>
      </c>
      <c r="I24" s="470">
        <v>178</v>
      </c>
      <c r="J24" s="470">
        <v>8</v>
      </c>
      <c r="K24" s="471">
        <v>3</v>
      </c>
      <c r="L24" s="17"/>
      <c r="M24" s="361"/>
      <c r="N24" s="473" t="s">
        <v>147</v>
      </c>
      <c r="O24" s="473"/>
      <c r="P24" s="18"/>
      <c r="Q24" s="366"/>
    </row>
    <row r="25" spans="1:17" x14ac:dyDescent="0.25">
      <c r="A25" s="17">
        <v>7</v>
      </c>
      <c r="B25" s="361">
        <v>2</v>
      </c>
      <c r="C25" s="17" t="s">
        <v>40</v>
      </c>
      <c r="D25" s="18">
        <v>37</v>
      </c>
      <c r="E25" s="366">
        <v>2</v>
      </c>
      <c r="F25" s="17"/>
      <c r="G25" s="468">
        <v>2</v>
      </c>
      <c r="H25" s="469" t="s">
        <v>40</v>
      </c>
      <c r="I25" s="470">
        <v>177</v>
      </c>
      <c r="J25" s="470">
        <v>7</v>
      </c>
      <c r="K25" s="471">
        <v>2</v>
      </c>
      <c r="L25" s="17"/>
      <c r="M25" s="361"/>
      <c r="N25" s="472" t="s">
        <v>148</v>
      </c>
      <c r="O25" s="472"/>
      <c r="P25" s="18"/>
      <c r="Q25" s="366"/>
    </row>
    <row r="26" spans="1:17" ht="13.8" thickBot="1" x14ac:dyDescent="0.3">
      <c r="A26" s="17">
        <v>8</v>
      </c>
      <c r="B26" s="363">
        <v>1</v>
      </c>
      <c r="C26" s="364" t="s">
        <v>123</v>
      </c>
      <c r="D26" s="378">
        <v>36</v>
      </c>
      <c r="E26" s="376">
        <v>1</v>
      </c>
      <c r="F26" s="17"/>
      <c r="G26" s="474">
        <v>1</v>
      </c>
      <c r="H26" s="460" t="s">
        <v>123</v>
      </c>
      <c r="I26" s="462">
        <v>203</v>
      </c>
      <c r="J26" s="462">
        <v>6</v>
      </c>
      <c r="K26" s="463">
        <v>1</v>
      </c>
      <c r="L26" s="17"/>
      <c r="M26" s="363"/>
      <c r="N26" s="364"/>
      <c r="O26" s="364"/>
      <c r="P26" s="378"/>
      <c r="Q26" s="376"/>
    </row>
    <row r="27" spans="1:17" x14ac:dyDescent="0.25">
      <c r="A27" s="17"/>
      <c r="B27" s="17"/>
      <c r="C27" s="17"/>
      <c r="D27" s="18"/>
      <c r="E27" s="18">
        <v>36</v>
      </c>
      <c r="F27" s="17"/>
      <c r="G27" s="17"/>
      <c r="H27" s="17"/>
      <c r="I27" s="17"/>
      <c r="J27" s="18"/>
      <c r="K27" s="18">
        <v>36</v>
      </c>
      <c r="L27" s="17"/>
      <c r="M27" s="17"/>
      <c r="N27" s="17"/>
      <c r="O27" s="17"/>
      <c r="P27" s="18"/>
      <c r="Q27" s="18"/>
    </row>
    <row r="28" spans="1:17" x14ac:dyDescent="0.25">
      <c r="A28" s="17"/>
      <c r="B28" s="17"/>
      <c r="C28" s="17"/>
      <c r="D28" s="18"/>
      <c r="E28" s="18"/>
      <c r="F28" s="17"/>
      <c r="G28" s="17"/>
      <c r="H28" s="17"/>
      <c r="I28" s="17"/>
      <c r="J28" s="18"/>
      <c r="K28" s="18"/>
      <c r="L28" s="17"/>
      <c r="M28" s="17"/>
      <c r="N28" s="17"/>
      <c r="O28" s="17"/>
      <c r="P28" s="18"/>
      <c r="Q28" s="18"/>
    </row>
    <row r="29" spans="1:17" ht="13.8" thickBot="1" x14ac:dyDescent="0.3">
      <c r="A29" s="17"/>
      <c r="B29" s="17"/>
      <c r="C29" s="17"/>
      <c r="D29" s="18"/>
      <c r="E29" s="18"/>
      <c r="F29" s="17"/>
      <c r="G29" s="17"/>
      <c r="H29" s="17"/>
      <c r="I29" s="17"/>
      <c r="J29" s="18"/>
      <c r="K29" s="18"/>
      <c r="L29" s="17"/>
      <c r="M29" s="17"/>
      <c r="N29" s="17"/>
      <c r="O29" s="17"/>
      <c r="P29" s="18"/>
      <c r="Q29" s="18"/>
    </row>
    <row r="30" spans="1:17" ht="13.2" customHeight="1" x14ac:dyDescent="0.25">
      <c r="A30" s="454" t="s">
        <v>133</v>
      </c>
      <c r="B30" s="505" t="s">
        <v>134</v>
      </c>
      <c r="C30" s="455" t="s">
        <v>149</v>
      </c>
      <c r="D30" s="398"/>
      <c r="E30" s="399"/>
      <c r="F30" s="17"/>
      <c r="G30" s="505" t="s">
        <v>134</v>
      </c>
      <c r="H30" s="455" t="s">
        <v>150</v>
      </c>
      <c r="I30" s="455"/>
      <c r="J30" s="398"/>
      <c r="K30" s="399"/>
      <c r="L30" s="17"/>
      <c r="M30" s="505" t="s">
        <v>134</v>
      </c>
      <c r="N30" s="455" t="s">
        <v>151</v>
      </c>
      <c r="O30" s="455"/>
      <c r="P30" s="398"/>
      <c r="Q30" s="399"/>
    </row>
    <row r="31" spans="1:17" ht="13.8" thickBot="1" x14ac:dyDescent="0.3">
      <c r="A31" s="454" t="s">
        <v>141</v>
      </c>
      <c r="B31" s="506"/>
      <c r="C31" s="364" t="s">
        <v>19</v>
      </c>
      <c r="D31" s="378" t="s">
        <v>88</v>
      </c>
      <c r="E31" s="376" t="s">
        <v>89</v>
      </c>
      <c r="F31" s="17"/>
      <c r="G31" s="506"/>
      <c r="H31" s="364" t="s">
        <v>19</v>
      </c>
      <c r="I31" s="364"/>
      <c r="J31" s="378" t="s">
        <v>88</v>
      </c>
      <c r="K31" s="376" t="s">
        <v>89</v>
      </c>
      <c r="L31" s="17"/>
      <c r="M31" s="506"/>
      <c r="N31" s="364" t="s">
        <v>19</v>
      </c>
      <c r="O31" s="364"/>
      <c r="P31" s="378" t="s">
        <v>88</v>
      </c>
      <c r="Q31" s="376" t="s">
        <v>89</v>
      </c>
    </row>
    <row r="32" spans="1:17" x14ac:dyDescent="0.25">
      <c r="A32" s="17">
        <v>1</v>
      </c>
      <c r="B32" s="372">
        <v>8</v>
      </c>
      <c r="C32" s="377" t="s">
        <v>20</v>
      </c>
      <c r="D32" s="398">
        <v>63</v>
      </c>
      <c r="E32" s="366">
        <v>8</v>
      </c>
      <c r="F32" s="17"/>
      <c r="G32" s="372">
        <v>8</v>
      </c>
      <c r="H32" s="377" t="s">
        <v>125</v>
      </c>
      <c r="I32" s="377"/>
      <c r="J32" s="398">
        <v>119</v>
      </c>
      <c r="K32" s="366">
        <v>8</v>
      </c>
      <c r="L32" s="17"/>
      <c r="M32" s="372">
        <v>8</v>
      </c>
      <c r="N32" s="377" t="s">
        <v>37</v>
      </c>
      <c r="O32" s="377"/>
      <c r="P32" s="398">
        <v>126</v>
      </c>
      <c r="Q32" s="366">
        <v>8</v>
      </c>
    </row>
    <row r="33" spans="1:17" x14ac:dyDescent="0.25">
      <c r="A33" s="17">
        <v>2</v>
      </c>
      <c r="B33" s="361">
        <v>7</v>
      </c>
      <c r="C33" s="17" t="s">
        <v>22</v>
      </c>
      <c r="D33" s="18">
        <v>45</v>
      </c>
      <c r="E33" s="366">
        <v>7</v>
      </c>
      <c r="F33" s="17"/>
      <c r="G33" s="361">
        <v>7</v>
      </c>
      <c r="H33" s="17" t="s">
        <v>37</v>
      </c>
      <c r="I33" s="17"/>
      <c r="J33" s="18">
        <v>114</v>
      </c>
      <c r="K33" s="366">
        <v>7</v>
      </c>
      <c r="L33" s="17"/>
      <c r="M33" s="361">
        <v>7</v>
      </c>
      <c r="N33" s="17" t="s">
        <v>40</v>
      </c>
      <c r="O33" s="17"/>
      <c r="P33" s="18">
        <v>114</v>
      </c>
      <c r="Q33" s="366">
        <v>6.5</v>
      </c>
    </row>
    <row r="34" spans="1:17" x14ac:dyDescent="0.25">
      <c r="A34" s="17">
        <v>3</v>
      </c>
      <c r="B34" s="361">
        <v>6</v>
      </c>
      <c r="C34" s="17" t="s">
        <v>37</v>
      </c>
      <c r="D34" s="18">
        <v>42</v>
      </c>
      <c r="E34" s="366">
        <v>6</v>
      </c>
      <c r="F34" s="17"/>
      <c r="G34" s="361">
        <v>6</v>
      </c>
      <c r="H34" s="17" t="s">
        <v>33</v>
      </c>
      <c r="I34" s="17"/>
      <c r="J34" s="18">
        <v>95</v>
      </c>
      <c r="K34" s="366">
        <v>6</v>
      </c>
      <c r="L34" s="17"/>
      <c r="M34" s="361">
        <v>6</v>
      </c>
      <c r="N34" s="17" t="s">
        <v>22</v>
      </c>
      <c r="O34" s="17"/>
      <c r="P34" s="18">
        <v>114</v>
      </c>
      <c r="Q34" s="366">
        <v>6.5</v>
      </c>
    </row>
    <row r="35" spans="1:17" x14ac:dyDescent="0.25">
      <c r="A35" s="17">
        <v>4</v>
      </c>
      <c r="B35" s="361">
        <v>5</v>
      </c>
      <c r="C35" s="17" t="s">
        <v>123</v>
      </c>
      <c r="D35" s="18">
        <v>41</v>
      </c>
      <c r="E35" s="366">
        <v>5</v>
      </c>
      <c r="F35" s="17"/>
      <c r="G35" s="361">
        <v>5</v>
      </c>
      <c r="H35" s="17" t="s">
        <v>20</v>
      </c>
      <c r="I35" s="17"/>
      <c r="J35" s="18">
        <v>93</v>
      </c>
      <c r="K35" s="366">
        <v>5</v>
      </c>
      <c r="L35" s="17"/>
      <c r="M35" s="361">
        <v>5</v>
      </c>
      <c r="N35" s="17" t="s">
        <v>33</v>
      </c>
      <c r="O35" s="17"/>
      <c r="P35" s="18">
        <v>108</v>
      </c>
      <c r="Q35" s="366">
        <v>5</v>
      </c>
    </row>
    <row r="36" spans="1:17" x14ac:dyDescent="0.25">
      <c r="A36" s="17">
        <v>5</v>
      </c>
      <c r="B36" s="361">
        <v>4</v>
      </c>
      <c r="C36" s="17" t="s">
        <v>33</v>
      </c>
      <c r="D36" s="18">
        <v>32</v>
      </c>
      <c r="E36" s="366">
        <v>4</v>
      </c>
      <c r="F36" s="17"/>
      <c r="G36" s="361">
        <v>4</v>
      </c>
      <c r="H36" s="17" t="s">
        <v>123</v>
      </c>
      <c r="I36" s="17"/>
      <c r="J36" s="18">
        <v>92</v>
      </c>
      <c r="K36" s="366">
        <v>3.5</v>
      </c>
      <c r="L36" s="17"/>
      <c r="M36" s="361">
        <v>4</v>
      </c>
      <c r="N36" s="17" t="s">
        <v>125</v>
      </c>
      <c r="O36" s="17"/>
      <c r="P36" s="18">
        <v>105</v>
      </c>
      <c r="Q36" s="366">
        <v>4</v>
      </c>
    </row>
    <row r="37" spans="1:17" x14ac:dyDescent="0.25">
      <c r="A37" s="17">
        <v>6</v>
      </c>
      <c r="B37" s="361">
        <v>3</v>
      </c>
      <c r="C37" s="17" t="s">
        <v>125</v>
      </c>
      <c r="D37" s="18">
        <v>29</v>
      </c>
      <c r="E37" s="366">
        <v>3</v>
      </c>
      <c r="F37" s="17"/>
      <c r="G37" s="361">
        <v>3</v>
      </c>
      <c r="H37" s="17" t="s">
        <v>22</v>
      </c>
      <c r="I37" s="17"/>
      <c r="J37" s="18">
        <v>92</v>
      </c>
      <c r="K37" s="366">
        <v>3.5</v>
      </c>
      <c r="L37" s="17"/>
      <c r="M37" s="361">
        <v>3</v>
      </c>
      <c r="N37" s="17" t="s">
        <v>20</v>
      </c>
      <c r="O37" s="17"/>
      <c r="P37" s="18">
        <v>94</v>
      </c>
      <c r="Q37" s="366">
        <v>3</v>
      </c>
    </row>
    <row r="38" spans="1:17" x14ac:dyDescent="0.25">
      <c r="A38" s="17">
        <v>7</v>
      </c>
      <c r="B38" s="361">
        <v>2</v>
      </c>
      <c r="C38" s="17" t="s">
        <v>40</v>
      </c>
      <c r="D38" s="18">
        <v>24</v>
      </c>
      <c r="E38" s="366">
        <v>2</v>
      </c>
      <c r="F38" s="17"/>
      <c r="G38" s="361">
        <v>2</v>
      </c>
      <c r="H38" s="17" t="s">
        <v>63</v>
      </c>
      <c r="I38" s="17"/>
      <c r="J38" s="18">
        <v>52</v>
      </c>
      <c r="K38" s="366">
        <v>2</v>
      </c>
      <c r="L38" s="17"/>
      <c r="M38" s="361">
        <v>2</v>
      </c>
      <c r="N38" s="17" t="s">
        <v>63</v>
      </c>
      <c r="O38" s="17"/>
      <c r="P38" s="18">
        <v>66</v>
      </c>
      <c r="Q38" s="366">
        <v>2</v>
      </c>
    </row>
    <row r="39" spans="1:17" ht="13.8" thickBot="1" x14ac:dyDescent="0.3">
      <c r="A39" s="17">
        <v>8</v>
      </c>
      <c r="B39" s="363">
        <v>1</v>
      </c>
      <c r="C39" s="364" t="s">
        <v>63</v>
      </c>
      <c r="D39" s="378">
        <v>5</v>
      </c>
      <c r="E39" s="376">
        <v>1</v>
      </c>
      <c r="F39" s="17"/>
      <c r="G39" s="363">
        <v>1</v>
      </c>
      <c r="H39" s="364" t="s">
        <v>40</v>
      </c>
      <c r="I39" s="364"/>
      <c r="J39" s="378">
        <v>45</v>
      </c>
      <c r="K39" s="376">
        <v>1</v>
      </c>
      <c r="L39" s="17"/>
      <c r="M39" s="363">
        <v>1</v>
      </c>
      <c r="N39" s="364" t="s">
        <v>123</v>
      </c>
      <c r="O39" s="364"/>
      <c r="P39" s="378">
        <v>41</v>
      </c>
      <c r="Q39" s="376">
        <v>1</v>
      </c>
    </row>
    <row r="40" spans="1:17" x14ac:dyDescent="0.25">
      <c r="A40" s="17"/>
      <c r="B40" s="17"/>
      <c r="C40" s="17"/>
      <c r="D40" s="18"/>
      <c r="E40" s="18">
        <v>36</v>
      </c>
      <c r="F40" s="17"/>
      <c r="G40" s="17"/>
      <c r="H40" s="17"/>
      <c r="I40" s="17"/>
      <c r="J40" s="18"/>
      <c r="K40" s="18">
        <v>36</v>
      </c>
      <c r="L40" s="17"/>
      <c r="M40" s="17"/>
      <c r="N40" s="17"/>
      <c r="O40" s="17"/>
      <c r="P40" s="18"/>
      <c r="Q40" s="18">
        <v>36</v>
      </c>
    </row>
    <row r="41" spans="1:17" x14ac:dyDescent="0.25">
      <c r="A41" s="17"/>
      <c r="B41" s="17"/>
      <c r="C41" s="17"/>
      <c r="D41" s="18"/>
      <c r="E41" s="18"/>
      <c r="F41" s="17"/>
      <c r="G41" s="17"/>
      <c r="H41" s="17"/>
      <c r="I41" s="17"/>
      <c r="J41" s="18"/>
      <c r="K41" s="18"/>
      <c r="L41" s="17"/>
      <c r="M41" s="17"/>
      <c r="N41" s="17"/>
      <c r="O41" s="17"/>
      <c r="P41" s="18"/>
      <c r="Q41" s="18"/>
    </row>
    <row r="42" spans="1:17" x14ac:dyDescent="0.25">
      <c r="A42" s="17"/>
      <c r="B42" s="17"/>
      <c r="C42" s="17"/>
      <c r="D42" s="18"/>
      <c r="E42" s="18"/>
      <c r="F42" s="17"/>
      <c r="G42" s="17"/>
      <c r="H42" s="17"/>
      <c r="I42" s="17"/>
      <c r="J42" s="18"/>
      <c r="K42" s="18"/>
      <c r="L42" s="17"/>
      <c r="M42" s="17"/>
      <c r="N42" s="17"/>
      <c r="O42" s="17"/>
      <c r="P42" s="18"/>
      <c r="Q42" s="18"/>
    </row>
    <row r="43" spans="1:17" ht="13.8" thickBot="1" x14ac:dyDescent="0.3">
      <c r="A43" s="17"/>
      <c r="B43" s="17"/>
      <c r="C43" s="17"/>
      <c r="D43" s="18"/>
      <c r="E43" s="18"/>
      <c r="F43" s="17"/>
      <c r="G43" s="17"/>
      <c r="H43" s="17"/>
      <c r="I43" s="17"/>
      <c r="J43" s="18"/>
      <c r="K43" s="18"/>
      <c r="L43" s="17"/>
      <c r="M43" s="17"/>
      <c r="N43" s="17"/>
      <c r="O43" s="17"/>
      <c r="P43" s="18"/>
      <c r="Q43" s="18"/>
    </row>
    <row r="44" spans="1:17" ht="13.2" customHeight="1" x14ac:dyDescent="0.25">
      <c r="A44" s="454" t="s">
        <v>133</v>
      </c>
      <c r="B44" s="505" t="s">
        <v>134</v>
      </c>
      <c r="C44" s="455" t="s">
        <v>152</v>
      </c>
      <c r="D44" s="398"/>
      <c r="E44" s="399"/>
      <c r="F44" s="17"/>
      <c r="G44" s="509" t="s">
        <v>134</v>
      </c>
      <c r="H44" s="475" t="s">
        <v>153</v>
      </c>
      <c r="I44" s="476" t="s">
        <v>139</v>
      </c>
      <c r="J44" s="477"/>
      <c r="K44" s="478"/>
      <c r="L44" s="17"/>
      <c r="M44" s="511" t="s">
        <v>134</v>
      </c>
      <c r="N44" s="479" t="s">
        <v>154</v>
      </c>
      <c r="O44" s="480" t="s">
        <v>139</v>
      </c>
      <c r="P44" s="481"/>
      <c r="Q44" s="482"/>
    </row>
    <row r="45" spans="1:17" ht="13.8" thickBot="1" x14ac:dyDescent="0.3">
      <c r="A45" s="454" t="s">
        <v>141</v>
      </c>
      <c r="B45" s="506"/>
      <c r="C45" s="364" t="s">
        <v>19</v>
      </c>
      <c r="D45" s="378" t="s">
        <v>88</v>
      </c>
      <c r="E45" s="376" t="s">
        <v>89</v>
      </c>
      <c r="F45" s="17"/>
      <c r="G45" s="510"/>
      <c r="H45" s="483" t="s">
        <v>19</v>
      </c>
      <c r="I45" s="484" t="s">
        <v>102</v>
      </c>
      <c r="J45" s="485" t="s">
        <v>88</v>
      </c>
      <c r="K45" s="486" t="s">
        <v>89</v>
      </c>
      <c r="L45" s="17"/>
      <c r="M45" s="512"/>
      <c r="N45" s="487" t="s">
        <v>19</v>
      </c>
      <c r="O45" s="488" t="s">
        <v>102</v>
      </c>
      <c r="P45" s="489" t="s">
        <v>88</v>
      </c>
      <c r="Q45" s="490" t="s">
        <v>89</v>
      </c>
    </row>
    <row r="46" spans="1:17" x14ac:dyDescent="0.25">
      <c r="A46" s="17">
        <v>1</v>
      </c>
      <c r="B46" s="372">
        <v>8</v>
      </c>
      <c r="C46" s="377" t="s">
        <v>22</v>
      </c>
      <c r="D46" s="398">
        <v>136</v>
      </c>
      <c r="E46" s="366">
        <v>8</v>
      </c>
      <c r="F46" s="17"/>
      <c r="G46" s="491">
        <v>8</v>
      </c>
      <c r="H46" s="492" t="s">
        <v>125</v>
      </c>
      <c r="I46" s="477">
        <v>355</v>
      </c>
      <c r="J46" s="477">
        <v>19</v>
      </c>
      <c r="K46" s="478">
        <v>8</v>
      </c>
      <c r="L46" s="17"/>
      <c r="M46" s="493">
        <v>8</v>
      </c>
      <c r="N46" s="494" t="s">
        <v>37</v>
      </c>
      <c r="O46" s="481">
        <v>648</v>
      </c>
      <c r="P46" s="481">
        <v>14</v>
      </c>
      <c r="Q46" s="482">
        <v>8</v>
      </c>
    </row>
    <row r="47" spans="1:17" x14ac:dyDescent="0.25">
      <c r="A47" s="17">
        <v>2</v>
      </c>
      <c r="B47" s="361">
        <v>7</v>
      </c>
      <c r="C47" s="17" t="s">
        <v>125</v>
      </c>
      <c r="D47" s="18">
        <v>131</v>
      </c>
      <c r="E47" s="366">
        <v>7</v>
      </c>
      <c r="F47" s="17"/>
      <c r="G47" s="495">
        <v>7</v>
      </c>
      <c r="H47" s="496" t="s">
        <v>22</v>
      </c>
      <c r="I47" s="497">
        <v>342</v>
      </c>
      <c r="J47" s="497">
        <v>18</v>
      </c>
      <c r="K47" s="498">
        <v>6.5</v>
      </c>
      <c r="L47" s="17"/>
      <c r="M47" s="499">
        <v>7</v>
      </c>
      <c r="N47" s="500" t="s">
        <v>125</v>
      </c>
      <c r="O47" s="501">
        <v>616</v>
      </c>
      <c r="P47" s="501">
        <v>12</v>
      </c>
      <c r="Q47" s="502">
        <v>7</v>
      </c>
    </row>
    <row r="48" spans="1:17" x14ac:dyDescent="0.25">
      <c r="A48" s="17">
        <v>3</v>
      </c>
      <c r="B48" s="361">
        <v>6</v>
      </c>
      <c r="C48" s="17" t="s">
        <v>33</v>
      </c>
      <c r="D48" s="18">
        <v>127</v>
      </c>
      <c r="E48" s="366">
        <v>6</v>
      </c>
      <c r="F48" s="17"/>
      <c r="G48" s="495">
        <v>6</v>
      </c>
      <c r="H48" s="496" t="s">
        <v>37</v>
      </c>
      <c r="I48" s="497">
        <v>316</v>
      </c>
      <c r="J48" s="497">
        <v>18</v>
      </c>
      <c r="K48" s="498">
        <v>6.5</v>
      </c>
      <c r="L48" s="17"/>
      <c r="M48" s="499">
        <v>6</v>
      </c>
      <c r="N48" s="500" t="s">
        <v>22</v>
      </c>
      <c r="O48" s="501">
        <v>648</v>
      </c>
      <c r="P48" s="501">
        <v>11.5</v>
      </c>
      <c r="Q48" s="502">
        <v>5.5</v>
      </c>
    </row>
    <row r="49" spans="1:17" x14ac:dyDescent="0.25">
      <c r="A49" s="17">
        <v>4</v>
      </c>
      <c r="B49" s="361">
        <v>5</v>
      </c>
      <c r="C49" s="17" t="s">
        <v>20</v>
      </c>
      <c r="D49" s="18">
        <v>89</v>
      </c>
      <c r="E49" s="366">
        <v>5</v>
      </c>
      <c r="F49" s="17"/>
      <c r="G49" s="495">
        <v>5</v>
      </c>
      <c r="H49" s="496" t="s">
        <v>33</v>
      </c>
      <c r="I49" s="497">
        <v>330</v>
      </c>
      <c r="J49" s="497">
        <v>17</v>
      </c>
      <c r="K49" s="498">
        <v>5</v>
      </c>
      <c r="L49" s="17"/>
      <c r="M49" s="499">
        <v>5</v>
      </c>
      <c r="N49" s="500" t="s">
        <v>20</v>
      </c>
      <c r="O49" s="501">
        <v>605</v>
      </c>
      <c r="P49" s="501">
        <v>11.5</v>
      </c>
      <c r="Q49" s="502">
        <v>5.5</v>
      </c>
    </row>
    <row r="50" spans="1:17" x14ac:dyDescent="0.25">
      <c r="A50" s="17">
        <v>5</v>
      </c>
      <c r="B50" s="361">
        <v>4</v>
      </c>
      <c r="C50" s="17" t="s">
        <v>123</v>
      </c>
      <c r="D50" s="18">
        <v>82</v>
      </c>
      <c r="E50" s="366">
        <v>4</v>
      </c>
      <c r="F50" s="17"/>
      <c r="G50" s="495">
        <v>4</v>
      </c>
      <c r="H50" s="496" t="s">
        <v>20</v>
      </c>
      <c r="I50" s="497">
        <v>276</v>
      </c>
      <c r="J50" s="497">
        <v>13</v>
      </c>
      <c r="K50" s="498">
        <v>4</v>
      </c>
      <c r="L50" s="17"/>
      <c r="M50" s="499">
        <v>4</v>
      </c>
      <c r="N50" s="500" t="s">
        <v>33</v>
      </c>
      <c r="O50" s="501">
        <v>665</v>
      </c>
      <c r="P50" s="501">
        <v>11</v>
      </c>
      <c r="Q50" s="502">
        <v>4</v>
      </c>
    </row>
    <row r="51" spans="1:17" x14ac:dyDescent="0.25">
      <c r="A51" s="17">
        <v>6</v>
      </c>
      <c r="B51" s="361">
        <v>3</v>
      </c>
      <c r="C51" s="17" t="s">
        <v>37</v>
      </c>
      <c r="D51" s="18">
        <v>76</v>
      </c>
      <c r="E51" s="366">
        <v>3</v>
      </c>
      <c r="F51" s="17"/>
      <c r="G51" s="495">
        <v>3</v>
      </c>
      <c r="H51" s="496" t="s">
        <v>123</v>
      </c>
      <c r="I51" s="497">
        <v>215</v>
      </c>
      <c r="J51" s="497">
        <v>8.5</v>
      </c>
      <c r="K51" s="498">
        <v>2.5</v>
      </c>
      <c r="L51" s="17"/>
      <c r="M51" s="499">
        <v>3</v>
      </c>
      <c r="N51" s="500" t="s">
        <v>40</v>
      </c>
      <c r="O51" s="501">
        <v>363</v>
      </c>
      <c r="P51" s="501">
        <v>4.5</v>
      </c>
      <c r="Q51" s="502">
        <v>3</v>
      </c>
    </row>
    <row r="52" spans="1:17" x14ac:dyDescent="0.25">
      <c r="A52" s="17">
        <v>7</v>
      </c>
      <c r="B52" s="361">
        <v>2</v>
      </c>
      <c r="C52" s="17" t="s">
        <v>63</v>
      </c>
      <c r="D52" s="18">
        <v>39</v>
      </c>
      <c r="E52" s="366">
        <v>2</v>
      </c>
      <c r="F52" s="17"/>
      <c r="G52" s="495">
        <v>2</v>
      </c>
      <c r="H52" s="496" t="s">
        <v>40</v>
      </c>
      <c r="I52" s="497">
        <v>186</v>
      </c>
      <c r="J52" s="497">
        <v>8.5</v>
      </c>
      <c r="K52" s="498">
        <v>2.5</v>
      </c>
      <c r="L52" s="17"/>
      <c r="M52" s="499">
        <v>2</v>
      </c>
      <c r="N52" s="500" t="s">
        <v>63</v>
      </c>
      <c r="O52" s="501">
        <v>335</v>
      </c>
      <c r="P52" s="501">
        <v>4</v>
      </c>
      <c r="Q52" s="502">
        <v>2</v>
      </c>
    </row>
    <row r="53" spans="1:17" ht="13.8" thickBot="1" x14ac:dyDescent="0.3">
      <c r="A53" s="17">
        <v>8</v>
      </c>
      <c r="B53" s="363">
        <v>1</v>
      </c>
      <c r="C53" s="364" t="s">
        <v>40</v>
      </c>
      <c r="D53" s="378">
        <v>27</v>
      </c>
      <c r="E53" s="376">
        <v>1</v>
      </c>
      <c r="F53" s="17"/>
      <c r="G53" s="503">
        <v>1</v>
      </c>
      <c r="H53" s="483" t="s">
        <v>63</v>
      </c>
      <c r="I53" s="485">
        <v>157</v>
      </c>
      <c r="J53" s="485">
        <v>6</v>
      </c>
      <c r="K53" s="486">
        <v>1</v>
      </c>
      <c r="L53" s="17"/>
      <c r="M53" s="504">
        <v>1</v>
      </c>
      <c r="N53" s="487" t="s">
        <v>123</v>
      </c>
      <c r="O53" s="489">
        <v>418</v>
      </c>
      <c r="P53" s="489">
        <v>3.5</v>
      </c>
      <c r="Q53" s="490">
        <v>1</v>
      </c>
    </row>
    <row r="54" spans="1:17" x14ac:dyDescent="0.25">
      <c r="A54" s="17"/>
      <c r="B54" s="17"/>
      <c r="C54" s="17"/>
      <c r="D54" s="18"/>
      <c r="E54" s="18">
        <v>36</v>
      </c>
      <c r="F54" s="17"/>
      <c r="G54" s="17"/>
      <c r="H54" s="17"/>
      <c r="I54" s="17"/>
      <c r="J54" s="18"/>
      <c r="K54" s="18">
        <v>36</v>
      </c>
      <c r="L54" s="17"/>
      <c r="M54" s="17"/>
      <c r="N54" s="17"/>
      <c r="O54" s="17"/>
      <c r="P54" s="18"/>
      <c r="Q54" s="18">
        <v>36</v>
      </c>
    </row>
  </sheetData>
  <pageMargins left="0.25" right="0.25" top="0.75" bottom="0.75" header="0.3" footer="0.3"/>
  <pageSetup paperSize="9"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T14" sqref="T14"/>
    </sheetView>
  </sheetViews>
  <sheetFormatPr defaultRowHeight="13.2" x14ac:dyDescent="0.25"/>
  <cols>
    <col min="1" max="2" width="3.6640625" customWidth="1"/>
    <col min="3" max="3" width="18.6640625" customWidth="1"/>
    <col min="4" max="5" width="5.6640625" customWidth="1"/>
    <col min="6" max="6" width="3" customWidth="1"/>
    <col min="7" max="7" width="3.6640625" customWidth="1"/>
    <col min="8" max="8" width="18.6640625" customWidth="1"/>
    <col min="9" max="11" width="5.6640625" customWidth="1"/>
    <col min="12" max="12" width="3" customWidth="1"/>
    <col min="13" max="13" width="3.6640625" customWidth="1"/>
    <col min="14" max="14" width="18.6640625" customWidth="1"/>
    <col min="15" max="17" width="5.6640625" customWidth="1"/>
  </cols>
  <sheetData>
    <row r="1" spans="1:17" x14ac:dyDescent="0.25">
      <c r="D1" s="9"/>
      <c r="E1" s="9"/>
      <c r="J1" s="9"/>
      <c r="K1" s="9"/>
      <c r="P1" s="9"/>
      <c r="Q1" s="9"/>
    </row>
    <row r="2" spans="1:17" x14ac:dyDescent="0.25">
      <c r="A2" s="452"/>
      <c r="B2" s="452" t="str">
        <f>'Event Details'!E5</f>
        <v>Heart of England League</v>
      </c>
      <c r="C2" s="452"/>
      <c r="D2" s="453"/>
      <c r="E2" s="453"/>
      <c r="F2" s="452" t="str">
        <f>'Event Details'!C16</f>
        <v>5th Jul 2014</v>
      </c>
      <c r="G2" s="452"/>
      <c r="H2" s="452"/>
      <c r="I2" s="452"/>
      <c r="J2" s="453" t="str">
        <f>'Event Details'!E16</f>
        <v>Banbury</v>
      </c>
      <c r="K2" s="453"/>
      <c r="L2" s="452"/>
      <c r="M2" s="452" t="str">
        <f>'Event Details'!G16</f>
        <v>Banbury</v>
      </c>
      <c r="N2" s="452"/>
      <c r="O2" s="452"/>
      <c r="P2" s="453"/>
      <c r="Q2" s="453"/>
    </row>
    <row r="3" spans="1:17" ht="13.8" thickBot="1" x14ac:dyDescent="0.3">
      <c r="D3" s="9"/>
      <c r="E3" s="9"/>
      <c r="J3" s="9"/>
      <c r="K3" s="9"/>
      <c r="P3" s="9"/>
      <c r="Q3" s="9"/>
    </row>
    <row r="4" spans="1:17" ht="13.2" customHeight="1" x14ac:dyDescent="0.25">
      <c r="A4" s="454" t="s">
        <v>133</v>
      </c>
      <c r="B4" s="524" t="s">
        <v>134</v>
      </c>
      <c r="C4" s="455" t="s">
        <v>135</v>
      </c>
      <c r="D4" s="398"/>
      <c r="E4" s="399"/>
      <c r="F4" s="17"/>
      <c r="G4" s="524" t="s">
        <v>134</v>
      </c>
      <c r="H4" s="455" t="s">
        <v>136</v>
      </c>
      <c r="I4" s="455"/>
      <c r="J4" s="398"/>
      <c r="K4" s="399"/>
      <c r="L4" s="17"/>
      <c r="M4" s="524" t="s">
        <v>134</v>
      </c>
      <c r="N4" s="455" t="s">
        <v>137</v>
      </c>
      <c r="O4" s="455"/>
      <c r="P4" s="398"/>
      <c r="Q4" s="399"/>
    </row>
    <row r="5" spans="1:17" ht="13.8" thickBot="1" x14ac:dyDescent="0.3">
      <c r="A5" s="454"/>
      <c r="B5" s="525"/>
      <c r="C5" s="364" t="s">
        <v>19</v>
      </c>
      <c r="D5" s="378" t="s">
        <v>88</v>
      </c>
      <c r="E5" s="376" t="s">
        <v>89</v>
      </c>
      <c r="F5" s="17"/>
      <c r="G5" s="525"/>
      <c r="H5" s="364" t="s">
        <v>19</v>
      </c>
      <c r="I5" s="364"/>
      <c r="J5" s="378" t="s">
        <v>88</v>
      </c>
      <c r="K5" s="376" t="s">
        <v>89</v>
      </c>
      <c r="L5" s="17"/>
      <c r="M5" s="525"/>
      <c r="N5" s="364" t="s">
        <v>19</v>
      </c>
      <c r="O5" s="364"/>
      <c r="P5" s="378" t="s">
        <v>88</v>
      </c>
      <c r="Q5" s="376" t="s">
        <v>89</v>
      </c>
    </row>
    <row r="6" spans="1:17" x14ac:dyDescent="0.25">
      <c r="A6" s="17">
        <v>1</v>
      </c>
      <c r="B6" s="361">
        <v>8</v>
      </c>
      <c r="C6" s="17" t="s">
        <v>37</v>
      </c>
      <c r="D6" s="18">
        <v>48</v>
      </c>
      <c r="E6" s="366">
        <v>8</v>
      </c>
      <c r="F6" s="17"/>
      <c r="G6" s="372">
        <v>8</v>
      </c>
      <c r="H6" s="377" t="s">
        <v>37</v>
      </c>
      <c r="I6" s="377"/>
      <c r="J6" s="398">
        <v>125</v>
      </c>
      <c r="K6" s="399">
        <v>8</v>
      </c>
      <c r="L6" s="17"/>
      <c r="M6" s="372">
        <v>8</v>
      </c>
      <c r="N6" s="377" t="s">
        <v>37</v>
      </c>
      <c r="O6" s="377"/>
      <c r="P6" s="398">
        <v>120</v>
      </c>
      <c r="Q6" s="399">
        <v>8</v>
      </c>
    </row>
    <row r="7" spans="1:17" x14ac:dyDescent="0.25">
      <c r="A7" s="17">
        <v>2</v>
      </c>
      <c r="B7" s="361">
        <v>7</v>
      </c>
      <c r="C7" s="17" t="s">
        <v>40</v>
      </c>
      <c r="D7" s="18">
        <v>47</v>
      </c>
      <c r="E7" s="366">
        <v>7</v>
      </c>
      <c r="F7" s="17"/>
      <c r="G7" s="361">
        <v>7</v>
      </c>
      <c r="H7" s="17" t="s">
        <v>20</v>
      </c>
      <c r="I7" s="17"/>
      <c r="J7" s="18">
        <v>123</v>
      </c>
      <c r="K7" s="366">
        <v>7</v>
      </c>
      <c r="L7" s="17"/>
      <c r="M7" s="361">
        <v>7</v>
      </c>
      <c r="N7" s="17" t="s">
        <v>63</v>
      </c>
      <c r="O7" s="17"/>
      <c r="P7" s="18">
        <v>105</v>
      </c>
      <c r="Q7" s="366">
        <v>6.5</v>
      </c>
    </row>
    <row r="8" spans="1:17" x14ac:dyDescent="0.25">
      <c r="A8" s="17">
        <v>3</v>
      </c>
      <c r="B8" s="361">
        <v>6</v>
      </c>
      <c r="C8" s="17" t="s">
        <v>123</v>
      </c>
      <c r="D8" s="18">
        <v>46</v>
      </c>
      <c r="E8" s="366">
        <v>6</v>
      </c>
      <c r="F8" s="17"/>
      <c r="G8" s="361">
        <v>6</v>
      </c>
      <c r="H8" s="17" t="s">
        <v>123</v>
      </c>
      <c r="I8" s="17"/>
      <c r="J8" s="18">
        <v>96</v>
      </c>
      <c r="K8" s="366">
        <v>6</v>
      </c>
      <c r="L8" s="17"/>
      <c r="M8" s="361">
        <v>6</v>
      </c>
      <c r="N8" s="17" t="s">
        <v>20</v>
      </c>
      <c r="O8" s="17"/>
      <c r="P8" s="18">
        <v>105</v>
      </c>
      <c r="Q8" s="366">
        <v>6.5</v>
      </c>
    </row>
    <row r="9" spans="1:17" x14ac:dyDescent="0.25">
      <c r="A9" s="17">
        <v>4</v>
      </c>
      <c r="B9" s="361">
        <v>5</v>
      </c>
      <c r="C9" s="17" t="s">
        <v>20</v>
      </c>
      <c r="D9" s="18">
        <v>41</v>
      </c>
      <c r="E9" s="366">
        <v>5</v>
      </c>
      <c r="F9" s="17"/>
      <c r="G9" s="361">
        <v>5</v>
      </c>
      <c r="H9" s="17" t="s">
        <v>40</v>
      </c>
      <c r="I9" s="17"/>
      <c r="J9" s="18">
        <v>87</v>
      </c>
      <c r="K9" s="366">
        <v>5</v>
      </c>
      <c r="L9" s="17"/>
      <c r="M9" s="361">
        <v>5</v>
      </c>
      <c r="N9" s="17" t="s">
        <v>22</v>
      </c>
      <c r="O9" s="17"/>
      <c r="P9" s="18">
        <v>100</v>
      </c>
      <c r="Q9" s="366">
        <v>5</v>
      </c>
    </row>
    <row r="10" spans="1:17" x14ac:dyDescent="0.25">
      <c r="A10" s="17">
        <v>5</v>
      </c>
      <c r="B10" s="361">
        <v>4</v>
      </c>
      <c r="C10" s="17" t="s">
        <v>125</v>
      </c>
      <c r="D10" s="18">
        <v>40</v>
      </c>
      <c r="E10" s="366">
        <v>4</v>
      </c>
      <c r="F10" s="17"/>
      <c r="G10" s="361">
        <v>4</v>
      </c>
      <c r="H10" s="17" t="s">
        <v>33</v>
      </c>
      <c r="I10" s="17"/>
      <c r="J10" s="18">
        <v>78</v>
      </c>
      <c r="K10" s="366">
        <v>4</v>
      </c>
      <c r="L10" s="17"/>
      <c r="M10" s="361">
        <v>4</v>
      </c>
      <c r="N10" s="17" t="s">
        <v>33</v>
      </c>
      <c r="O10" s="17"/>
      <c r="P10" s="18">
        <v>93</v>
      </c>
      <c r="Q10" s="366">
        <v>4</v>
      </c>
    </row>
    <row r="11" spans="1:17" x14ac:dyDescent="0.25">
      <c r="A11" s="17">
        <v>6</v>
      </c>
      <c r="B11" s="361">
        <v>3</v>
      </c>
      <c r="C11" s="17" t="s">
        <v>33</v>
      </c>
      <c r="D11" s="18">
        <v>35</v>
      </c>
      <c r="E11" s="366">
        <v>3</v>
      </c>
      <c r="F11" s="17"/>
      <c r="G11" s="361">
        <v>3</v>
      </c>
      <c r="H11" s="17" t="s">
        <v>125</v>
      </c>
      <c r="I11" s="17"/>
      <c r="J11" s="18">
        <v>77</v>
      </c>
      <c r="K11" s="366">
        <v>3</v>
      </c>
      <c r="L11" s="17"/>
      <c r="M11" s="361">
        <v>3</v>
      </c>
      <c r="N11" s="17" t="s">
        <v>125</v>
      </c>
      <c r="O11" s="17"/>
      <c r="P11" s="18">
        <v>86</v>
      </c>
      <c r="Q11" s="366">
        <v>3</v>
      </c>
    </row>
    <row r="12" spans="1:17" x14ac:dyDescent="0.25">
      <c r="A12" s="17">
        <v>7</v>
      </c>
      <c r="B12" s="361">
        <v>2</v>
      </c>
      <c r="C12" s="17" t="s">
        <v>22</v>
      </c>
      <c r="D12" s="18">
        <v>21</v>
      </c>
      <c r="E12" s="366">
        <v>2</v>
      </c>
      <c r="F12" s="17"/>
      <c r="G12" s="361">
        <v>2</v>
      </c>
      <c r="H12" s="17" t="s">
        <v>22</v>
      </c>
      <c r="I12" s="17"/>
      <c r="J12" s="18">
        <v>62</v>
      </c>
      <c r="K12" s="366">
        <v>2</v>
      </c>
      <c r="L12" s="17"/>
      <c r="M12" s="361">
        <v>2</v>
      </c>
      <c r="N12" s="17" t="s">
        <v>123</v>
      </c>
      <c r="O12" s="17"/>
      <c r="P12" s="18">
        <v>71</v>
      </c>
      <c r="Q12" s="366">
        <v>2</v>
      </c>
    </row>
    <row r="13" spans="1:17" ht="13.8" thickBot="1" x14ac:dyDescent="0.3">
      <c r="A13" s="17">
        <v>8</v>
      </c>
      <c r="B13" s="363">
        <v>1</v>
      </c>
      <c r="C13" s="364" t="s">
        <v>63</v>
      </c>
      <c r="D13" s="378">
        <v>0</v>
      </c>
      <c r="E13" s="376">
        <v>0</v>
      </c>
      <c r="F13" s="17"/>
      <c r="G13" s="363">
        <v>1</v>
      </c>
      <c r="H13" s="364" t="s">
        <v>63</v>
      </c>
      <c r="I13" s="364"/>
      <c r="J13" s="378">
        <v>33</v>
      </c>
      <c r="K13" s="376">
        <v>1</v>
      </c>
      <c r="L13" s="17"/>
      <c r="M13" s="363">
        <v>1</v>
      </c>
      <c r="N13" s="364" t="s">
        <v>40</v>
      </c>
      <c r="O13" s="364"/>
      <c r="P13" s="378">
        <v>65</v>
      </c>
      <c r="Q13" s="376">
        <v>1</v>
      </c>
    </row>
    <row r="14" spans="1:17" x14ac:dyDescent="0.25">
      <c r="A14" s="17"/>
      <c r="B14" s="17"/>
      <c r="C14" s="17"/>
      <c r="D14" s="18"/>
      <c r="E14" s="18">
        <v>35</v>
      </c>
      <c r="F14" s="17"/>
      <c r="G14" s="17"/>
      <c r="H14" s="17"/>
      <c r="I14" s="17"/>
      <c r="J14" s="18"/>
      <c r="K14" s="18">
        <v>36</v>
      </c>
      <c r="L14" s="17"/>
      <c r="M14" s="17"/>
      <c r="N14" s="17"/>
      <c r="O14" s="17"/>
      <c r="P14" s="18"/>
      <c r="Q14" s="18">
        <v>36</v>
      </c>
    </row>
    <row r="15" spans="1:17" x14ac:dyDescent="0.25">
      <c r="A15" s="17"/>
      <c r="B15" s="17"/>
      <c r="C15" s="17"/>
      <c r="D15" s="18"/>
      <c r="E15" s="18"/>
      <c r="F15" s="17"/>
      <c r="G15" s="17"/>
      <c r="H15" s="17"/>
      <c r="I15" s="17"/>
      <c r="J15" s="18"/>
      <c r="K15" s="18"/>
      <c r="L15" s="17"/>
      <c r="M15" s="17"/>
      <c r="N15" s="17"/>
      <c r="O15" s="17"/>
      <c r="P15" s="18"/>
      <c r="Q15" s="18"/>
    </row>
    <row r="16" spans="1:17" ht="13.8" thickBot="1" x14ac:dyDescent="0.3">
      <c r="A16" s="17"/>
      <c r="B16" s="17"/>
      <c r="C16" s="17"/>
      <c r="D16" s="18"/>
      <c r="E16" s="18"/>
      <c r="F16" s="17"/>
      <c r="G16" s="17"/>
      <c r="H16" s="17"/>
      <c r="I16" s="17"/>
      <c r="J16" s="18"/>
      <c r="K16" s="18"/>
      <c r="L16" s="17"/>
      <c r="M16" s="17"/>
      <c r="N16" s="17"/>
      <c r="O16" s="17"/>
      <c r="P16" s="18"/>
      <c r="Q16" s="18"/>
    </row>
    <row r="17" spans="1:17" ht="13.2" customHeight="1" x14ac:dyDescent="0.25">
      <c r="A17" s="454" t="s">
        <v>133</v>
      </c>
      <c r="B17" s="524" t="s">
        <v>134</v>
      </c>
      <c r="C17" s="455" t="s">
        <v>103</v>
      </c>
      <c r="D17" s="398"/>
      <c r="E17" s="399"/>
      <c r="F17" s="17"/>
      <c r="G17" s="526" t="s">
        <v>134</v>
      </c>
      <c r="H17" s="456" t="s">
        <v>138</v>
      </c>
      <c r="I17" s="457" t="s">
        <v>139</v>
      </c>
      <c r="J17" s="458"/>
      <c r="K17" s="459"/>
      <c r="L17" s="17"/>
      <c r="M17" s="372"/>
      <c r="N17" s="455" t="s">
        <v>140</v>
      </c>
      <c r="O17" s="455"/>
      <c r="P17" s="398"/>
      <c r="Q17" s="399"/>
    </row>
    <row r="18" spans="1:17" ht="13.8" thickBot="1" x14ac:dyDescent="0.3">
      <c r="A18" s="454" t="s">
        <v>141</v>
      </c>
      <c r="B18" s="525"/>
      <c r="C18" s="364" t="s">
        <v>19</v>
      </c>
      <c r="D18" s="378" t="s">
        <v>88</v>
      </c>
      <c r="E18" s="376" t="s">
        <v>89</v>
      </c>
      <c r="F18" s="17"/>
      <c r="G18" s="527"/>
      <c r="H18" s="460" t="s">
        <v>19</v>
      </c>
      <c r="I18" s="461" t="s">
        <v>102</v>
      </c>
      <c r="J18" s="462" t="s">
        <v>88</v>
      </c>
      <c r="K18" s="463" t="s">
        <v>89</v>
      </c>
      <c r="L18" s="17"/>
      <c r="M18" s="363"/>
      <c r="N18" s="464"/>
      <c r="O18" s="464"/>
      <c r="P18" s="378"/>
      <c r="Q18" s="376"/>
    </row>
    <row r="19" spans="1:17" x14ac:dyDescent="0.25">
      <c r="A19" s="17">
        <v>1</v>
      </c>
      <c r="B19" s="372">
        <v>8</v>
      </c>
      <c r="C19" s="377" t="s">
        <v>33</v>
      </c>
      <c r="D19" s="398">
        <v>121</v>
      </c>
      <c r="E19" s="366">
        <v>8</v>
      </c>
      <c r="F19" s="17"/>
      <c r="G19" s="465">
        <v>8</v>
      </c>
      <c r="H19" s="466" t="s">
        <v>37</v>
      </c>
      <c r="I19" s="458">
        <v>351</v>
      </c>
      <c r="J19" s="458">
        <v>23</v>
      </c>
      <c r="K19" s="459">
        <v>8</v>
      </c>
      <c r="L19" s="17"/>
      <c r="M19" s="361"/>
      <c r="N19" s="467" t="s">
        <v>142</v>
      </c>
      <c r="O19" s="467"/>
      <c r="P19" s="18"/>
      <c r="Q19" s="366"/>
    </row>
    <row r="20" spans="1:17" x14ac:dyDescent="0.25">
      <c r="A20" s="17">
        <v>2</v>
      </c>
      <c r="B20" s="361">
        <v>7</v>
      </c>
      <c r="C20" s="17" t="s">
        <v>37</v>
      </c>
      <c r="D20" s="18">
        <v>106</v>
      </c>
      <c r="E20" s="366">
        <v>7</v>
      </c>
      <c r="F20" s="17"/>
      <c r="G20" s="468">
        <v>7</v>
      </c>
      <c r="H20" s="469" t="s">
        <v>20</v>
      </c>
      <c r="I20" s="470">
        <v>283</v>
      </c>
      <c r="J20" s="470">
        <v>16.5</v>
      </c>
      <c r="K20" s="471">
        <v>7</v>
      </c>
      <c r="L20" s="17"/>
      <c r="M20" s="361"/>
      <c r="N20" s="17" t="s">
        <v>143</v>
      </c>
      <c r="O20" s="17"/>
      <c r="P20" s="18"/>
      <c r="Q20" s="366"/>
    </row>
    <row r="21" spans="1:17" x14ac:dyDescent="0.25">
      <c r="A21" s="17">
        <v>3</v>
      </c>
      <c r="B21" s="361">
        <v>6</v>
      </c>
      <c r="C21" s="17" t="s">
        <v>40</v>
      </c>
      <c r="D21" s="18">
        <v>103</v>
      </c>
      <c r="E21" s="366">
        <v>6</v>
      </c>
      <c r="F21" s="17"/>
      <c r="G21" s="468">
        <v>6</v>
      </c>
      <c r="H21" s="469" t="s">
        <v>33</v>
      </c>
      <c r="I21" s="470">
        <v>292</v>
      </c>
      <c r="J21" s="470">
        <v>16</v>
      </c>
      <c r="K21" s="471">
        <v>6</v>
      </c>
      <c r="L21" s="17"/>
      <c r="M21" s="361"/>
      <c r="N21" s="472" t="s">
        <v>144</v>
      </c>
      <c r="O21" s="472"/>
      <c r="P21" s="18"/>
      <c r="Q21" s="366"/>
    </row>
    <row r="22" spans="1:17" x14ac:dyDescent="0.25">
      <c r="A22" s="17">
        <v>4</v>
      </c>
      <c r="B22" s="361">
        <v>5</v>
      </c>
      <c r="C22" s="17" t="s">
        <v>125</v>
      </c>
      <c r="D22" s="18">
        <v>82</v>
      </c>
      <c r="E22" s="366">
        <v>5</v>
      </c>
      <c r="F22" s="17"/>
      <c r="G22" s="468">
        <v>5</v>
      </c>
      <c r="H22" s="469" t="s">
        <v>40</v>
      </c>
      <c r="I22" s="470">
        <v>255</v>
      </c>
      <c r="J22" s="470">
        <v>12</v>
      </c>
      <c r="K22" s="471">
        <v>5</v>
      </c>
      <c r="L22" s="17"/>
      <c r="M22" s="361"/>
      <c r="N22" s="472" t="s">
        <v>145</v>
      </c>
      <c r="O22" s="472"/>
      <c r="P22" s="18"/>
      <c r="Q22" s="366"/>
    </row>
    <row r="23" spans="1:17" x14ac:dyDescent="0.25">
      <c r="A23" s="17">
        <v>5</v>
      </c>
      <c r="B23" s="361">
        <v>4</v>
      </c>
      <c r="C23" s="17" t="s">
        <v>22</v>
      </c>
      <c r="D23" s="18">
        <v>78</v>
      </c>
      <c r="E23" s="366">
        <v>4</v>
      </c>
      <c r="F23" s="17"/>
      <c r="G23" s="468">
        <v>4</v>
      </c>
      <c r="H23" s="469" t="s">
        <v>125</v>
      </c>
      <c r="I23" s="470">
        <v>245</v>
      </c>
      <c r="J23" s="470">
        <v>11</v>
      </c>
      <c r="K23" s="471">
        <v>3.5</v>
      </c>
      <c r="L23" s="17"/>
      <c r="M23" s="361"/>
      <c r="N23" s="472" t="s">
        <v>146</v>
      </c>
      <c r="O23" s="472"/>
      <c r="P23" s="18"/>
      <c r="Q23" s="366"/>
    </row>
    <row r="24" spans="1:17" x14ac:dyDescent="0.25">
      <c r="A24" s="17">
        <v>6</v>
      </c>
      <c r="B24" s="361">
        <v>3</v>
      </c>
      <c r="C24" s="17" t="s">
        <v>20</v>
      </c>
      <c r="D24" s="18">
        <v>55</v>
      </c>
      <c r="E24" s="366">
        <v>3</v>
      </c>
      <c r="F24" s="17"/>
      <c r="G24" s="468">
        <v>3</v>
      </c>
      <c r="H24" s="469" t="s">
        <v>22</v>
      </c>
      <c r="I24" s="470">
        <v>240</v>
      </c>
      <c r="J24" s="470">
        <v>11</v>
      </c>
      <c r="K24" s="471">
        <v>3.5</v>
      </c>
      <c r="L24" s="17"/>
      <c r="M24" s="361"/>
      <c r="N24" s="473" t="s">
        <v>147</v>
      </c>
      <c r="O24" s="473"/>
      <c r="P24" s="18"/>
      <c r="Q24" s="366"/>
    </row>
    <row r="25" spans="1:17" x14ac:dyDescent="0.25">
      <c r="A25" s="17">
        <v>7</v>
      </c>
      <c r="B25" s="361">
        <v>2</v>
      </c>
      <c r="C25" s="17" t="s">
        <v>63</v>
      </c>
      <c r="D25" s="18">
        <v>39</v>
      </c>
      <c r="E25" s="366">
        <v>2</v>
      </c>
      <c r="F25" s="17"/>
      <c r="G25" s="468">
        <v>2</v>
      </c>
      <c r="H25" s="469" t="s">
        <v>63</v>
      </c>
      <c r="I25" s="470">
        <v>177</v>
      </c>
      <c r="J25" s="470">
        <v>9.5</v>
      </c>
      <c r="K25" s="471">
        <v>2</v>
      </c>
      <c r="L25" s="17"/>
      <c r="M25" s="361"/>
      <c r="N25" s="472" t="s">
        <v>148</v>
      </c>
      <c r="O25" s="472"/>
      <c r="P25" s="18"/>
      <c r="Q25" s="366"/>
    </row>
    <row r="26" spans="1:17" ht="13.8" thickBot="1" x14ac:dyDescent="0.3">
      <c r="A26" s="17">
        <v>8</v>
      </c>
      <c r="B26" s="363">
        <v>1</v>
      </c>
      <c r="C26" s="364" t="s">
        <v>123</v>
      </c>
      <c r="D26" s="378">
        <v>29</v>
      </c>
      <c r="E26" s="376">
        <v>1</v>
      </c>
      <c r="F26" s="17"/>
      <c r="G26" s="474">
        <v>1</v>
      </c>
      <c r="H26" s="460" t="s">
        <v>123</v>
      </c>
      <c r="I26" s="462">
        <v>196</v>
      </c>
      <c r="J26" s="462">
        <v>9</v>
      </c>
      <c r="K26" s="463">
        <v>1</v>
      </c>
      <c r="L26" s="17"/>
      <c r="M26" s="363"/>
      <c r="N26" s="364"/>
      <c r="O26" s="364"/>
      <c r="P26" s="378"/>
      <c r="Q26" s="376"/>
    </row>
    <row r="27" spans="1:17" x14ac:dyDescent="0.25">
      <c r="A27" s="17"/>
      <c r="B27" s="17"/>
      <c r="C27" s="17"/>
      <c r="D27" s="18"/>
      <c r="E27" s="18">
        <v>36</v>
      </c>
      <c r="F27" s="17"/>
      <c r="G27" s="17"/>
      <c r="H27" s="17"/>
      <c r="I27" s="17"/>
      <c r="J27" s="18"/>
      <c r="K27" s="18">
        <v>36</v>
      </c>
      <c r="L27" s="17"/>
      <c r="M27" s="17"/>
      <c r="N27" s="17"/>
      <c r="O27" s="17"/>
      <c r="P27" s="18"/>
      <c r="Q27" s="18"/>
    </row>
    <row r="28" spans="1:17" x14ac:dyDescent="0.25">
      <c r="A28" s="17"/>
      <c r="B28" s="17"/>
      <c r="C28" s="17"/>
      <c r="D28" s="18"/>
      <c r="E28" s="18"/>
      <c r="F28" s="17"/>
      <c r="G28" s="17"/>
      <c r="H28" s="17"/>
      <c r="I28" s="17"/>
      <c r="J28" s="18"/>
      <c r="K28" s="18"/>
      <c r="L28" s="17"/>
      <c r="M28" s="17"/>
      <c r="N28" s="17"/>
      <c r="O28" s="17"/>
      <c r="P28" s="18"/>
      <c r="Q28" s="18"/>
    </row>
    <row r="29" spans="1:17" ht="13.8" thickBot="1" x14ac:dyDescent="0.3">
      <c r="A29" s="17"/>
      <c r="B29" s="17"/>
      <c r="C29" s="17"/>
      <c r="D29" s="18"/>
      <c r="E29" s="18"/>
      <c r="F29" s="17"/>
      <c r="G29" s="17"/>
      <c r="H29" s="17"/>
      <c r="I29" s="17"/>
      <c r="J29" s="18"/>
      <c r="K29" s="18"/>
      <c r="L29" s="17"/>
      <c r="M29" s="17"/>
      <c r="N29" s="17"/>
      <c r="O29" s="17"/>
      <c r="P29" s="18"/>
      <c r="Q29" s="18"/>
    </row>
    <row r="30" spans="1:17" ht="13.2" customHeight="1" x14ac:dyDescent="0.25">
      <c r="A30" s="454" t="s">
        <v>133</v>
      </c>
      <c r="B30" s="524" t="s">
        <v>134</v>
      </c>
      <c r="C30" s="455" t="s">
        <v>149</v>
      </c>
      <c r="D30" s="398"/>
      <c r="E30" s="399"/>
      <c r="F30" s="17"/>
      <c r="G30" s="524" t="s">
        <v>134</v>
      </c>
      <c r="H30" s="455" t="s">
        <v>150</v>
      </c>
      <c r="I30" s="455"/>
      <c r="J30" s="398"/>
      <c r="K30" s="399"/>
      <c r="L30" s="17"/>
      <c r="M30" s="524" t="s">
        <v>134</v>
      </c>
      <c r="N30" s="455" t="s">
        <v>151</v>
      </c>
      <c r="O30" s="455"/>
      <c r="P30" s="398"/>
      <c r="Q30" s="399"/>
    </row>
    <row r="31" spans="1:17" ht="13.8" thickBot="1" x14ac:dyDescent="0.3">
      <c r="A31" s="454" t="s">
        <v>141</v>
      </c>
      <c r="B31" s="525"/>
      <c r="C31" s="364" t="s">
        <v>19</v>
      </c>
      <c r="D31" s="378" t="s">
        <v>88</v>
      </c>
      <c r="E31" s="376" t="s">
        <v>89</v>
      </c>
      <c r="F31" s="17"/>
      <c r="G31" s="525"/>
      <c r="H31" s="364" t="s">
        <v>19</v>
      </c>
      <c r="I31" s="364"/>
      <c r="J31" s="378" t="s">
        <v>88</v>
      </c>
      <c r="K31" s="376" t="s">
        <v>89</v>
      </c>
      <c r="L31" s="17"/>
      <c r="M31" s="525"/>
      <c r="N31" s="364" t="s">
        <v>19</v>
      </c>
      <c r="O31" s="364"/>
      <c r="P31" s="378" t="s">
        <v>88</v>
      </c>
      <c r="Q31" s="376" t="s">
        <v>89</v>
      </c>
    </row>
    <row r="32" spans="1:17" x14ac:dyDescent="0.25">
      <c r="A32" s="17">
        <v>1</v>
      </c>
      <c r="B32" s="372">
        <v>8</v>
      </c>
      <c r="C32" s="377" t="s">
        <v>20</v>
      </c>
      <c r="D32" s="398">
        <v>62</v>
      </c>
      <c r="E32" s="366">
        <v>8</v>
      </c>
      <c r="F32" s="17"/>
      <c r="G32" s="372">
        <v>8</v>
      </c>
      <c r="H32" s="377" t="s">
        <v>20</v>
      </c>
      <c r="I32" s="377"/>
      <c r="J32" s="398">
        <v>116</v>
      </c>
      <c r="K32" s="366">
        <v>8</v>
      </c>
      <c r="L32" s="17"/>
      <c r="M32" s="372">
        <v>8</v>
      </c>
      <c r="N32" s="377" t="s">
        <v>40</v>
      </c>
      <c r="O32" s="377"/>
      <c r="P32" s="398">
        <v>135</v>
      </c>
      <c r="Q32" s="366">
        <v>8</v>
      </c>
    </row>
    <row r="33" spans="1:17" x14ac:dyDescent="0.25">
      <c r="A33" s="17">
        <v>2</v>
      </c>
      <c r="B33" s="361">
        <v>7</v>
      </c>
      <c r="C33" s="17" t="s">
        <v>37</v>
      </c>
      <c r="D33" s="18">
        <v>43</v>
      </c>
      <c r="E33" s="366">
        <v>7</v>
      </c>
      <c r="F33" s="17"/>
      <c r="G33" s="361">
        <v>7</v>
      </c>
      <c r="H33" s="17" t="s">
        <v>33</v>
      </c>
      <c r="I33" s="17"/>
      <c r="J33" s="18">
        <v>106</v>
      </c>
      <c r="K33" s="366">
        <v>7</v>
      </c>
      <c r="L33" s="17"/>
      <c r="M33" s="361">
        <v>7</v>
      </c>
      <c r="N33" s="17" t="s">
        <v>37</v>
      </c>
      <c r="O33" s="17"/>
      <c r="P33" s="18">
        <v>126</v>
      </c>
      <c r="Q33" s="366">
        <v>7</v>
      </c>
    </row>
    <row r="34" spans="1:17" x14ac:dyDescent="0.25">
      <c r="A34" s="17">
        <v>3</v>
      </c>
      <c r="B34" s="361">
        <v>6</v>
      </c>
      <c r="C34" s="17" t="s">
        <v>123</v>
      </c>
      <c r="D34" s="18">
        <v>38</v>
      </c>
      <c r="E34" s="366">
        <v>6</v>
      </c>
      <c r="F34" s="17"/>
      <c r="G34" s="361">
        <v>6</v>
      </c>
      <c r="H34" s="17" t="s">
        <v>22</v>
      </c>
      <c r="I34" s="17"/>
      <c r="J34" s="18">
        <v>105</v>
      </c>
      <c r="K34" s="366">
        <v>6</v>
      </c>
      <c r="L34" s="17"/>
      <c r="M34" s="361">
        <v>6</v>
      </c>
      <c r="N34" s="17" t="s">
        <v>33</v>
      </c>
      <c r="O34" s="17"/>
      <c r="P34" s="18">
        <v>122</v>
      </c>
      <c r="Q34" s="366">
        <v>6</v>
      </c>
    </row>
    <row r="35" spans="1:17" x14ac:dyDescent="0.25">
      <c r="A35" s="17">
        <v>4</v>
      </c>
      <c r="B35" s="361">
        <v>5</v>
      </c>
      <c r="C35" s="17" t="s">
        <v>33</v>
      </c>
      <c r="D35" s="18">
        <v>35</v>
      </c>
      <c r="E35" s="366">
        <v>5</v>
      </c>
      <c r="F35" s="17"/>
      <c r="G35" s="361">
        <v>5</v>
      </c>
      <c r="H35" s="17" t="s">
        <v>37</v>
      </c>
      <c r="I35" s="17"/>
      <c r="J35" s="18">
        <v>104</v>
      </c>
      <c r="K35" s="366">
        <v>5</v>
      </c>
      <c r="L35" s="17"/>
      <c r="M35" s="361">
        <v>5</v>
      </c>
      <c r="N35" s="17" t="s">
        <v>20</v>
      </c>
      <c r="O35" s="17"/>
      <c r="P35" s="18">
        <v>107</v>
      </c>
      <c r="Q35" s="366">
        <v>5</v>
      </c>
    </row>
    <row r="36" spans="1:17" x14ac:dyDescent="0.25">
      <c r="A36" s="17">
        <v>5</v>
      </c>
      <c r="B36" s="361">
        <v>4</v>
      </c>
      <c r="C36" s="17" t="s">
        <v>40</v>
      </c>
      <c r="D36" s="18">
        <v>34</v>
      </c>
      <c r="E36" s="366">
        <v>4</v>
      </c>
      <c r="F36" s="17"/>
      <c r="G36" s="361">
        <v>4</v>
      </c>
      <c r="H36" s="17" t="s">
        <v>125</v>
      </c>
      <c r="I36" s="17"/>
      <c r="J36" s="18">
        <v>101</v>
      </c>
      <c r="K36" s="366">
        <v>4</v>
      </c>
      <c r="L36" s="17"/>
      <c r="M36" s="361">
        <v>4</v>
      </c>
      <c r="N36" s="17" t="s">
        <v>22</v>
      </c>
      <c r="O36" s="17"/>
      <c r="P36" s="18">
        <v>91</v>
      </c>
      <c r="Q36" s="366">
        <v>4</v>
      </c>
    </row>
    <row r="37" spans="1:17" x14ac:dyDescent="0.25">
      <c r="A37" s="17">
        <v>6</v>
      </c>
      <c r="B37" s="361">
        <v>3</v>
      </c>
      <c r="C37" s="17" t="s">
        <v>22</v>
      </c>
      <c r="D37" s="18">
        <v>33</v>
      </c>
      <c r="E37" s="366">
        <v>3</v>
      </c>
      <c r="F37" s="17"/>
      <c r="G37" s="361">
        <v>3</v>
      </c>
      <c r="H37" s="17" t="s">
        <v>123</v>
      </c>
      <c r="I37" s="17"/>
      <c r="J37" s="18">
        <v>77</v>
      </c>
      <c r="K37" s="366">
        <v>3</v>
      </c>
      <c r="L37" s="17"/>
      <c r="M37" s="361">
        <v>3</v>
      </c>
      <c r="N37" s="17" t="s">
        <v>125</v>
      </c>
      <c r="O37" s="17"/>
      <c r="P37" s="18">
        <v>90</v>
      </c>
      <c r="Q37" s="366">
        <v>3</v>
      </c>
    </row>
    <row r="38" spans="1:17" x14ac:dyDescent="0.25">
      <c r="A38" s="17">
        <v>7</v>
      </c>
      <c r="B38" s="361">
        <v>2</v>
      </c>
      <c r="C38" s="17" t="s">
        <v>125</v>
      </c>
      <c r="D38" s="18">
        <v>31</v>
      </c>
      <c r="E38" s="366">
        <v>2</v>
      </c>
      <c r="F38" s="17"/>
      <c r="G38" s="361">
        <v>2</v>
      </c>
      <c r="H38" s="17" t="s">
        <v>63</v>
      </c>
      <c r="I38" s="17"/>
      <c r="J38" s="18">
        <v>37</v>
      </c>
      <c r="K38" s="366">
        <v>2</v>
      </c>
      <c r="L38" s="17"/>
      <c r="M38" s="361">
        <v>2</v>
      </c>
      <c r="N38" s="17" t="s">
        <v>123</v>
      </c>
      <c r="O38" s="17"/>
      <c r="P38" s="18">
        <v>59</v>
      </c>
      <c r="Q38" s="366">
        <v>2</v>
      </c>
    </row>
    <row r="39" spans="1:17" ht="13.8" thickBot="1" x14ac:dyDescent="0.3">
      <c r="A39" s="17">
        <v>8</v>
      </c>
      <c r="B39" s="363">
        <v>1</v>
      </c>
      <c r="C39" s="364" t="s">
        <v>63</v>
      </c>
      <c r="D39" s="378">
        <v>0</v>
      </c>
      <c r="E39" s="376">
        <v>0</v>
      </c>
      <c r="F39" s="17"/>
      <c r="G39" s="363">
        <v>1</v>
      </c>
      <c r="H39" s="364" t="s">
        <v>40</v>
      </c>
      <c r="I39" s="364"/>
      <c r="J39" s="378">
        <v>36</v>
      </c>
      <c r="K39" s="376">
        <v>1</v>
      </c>
      <c r="L39" s="17"/>
      <c r="M39" s="363">
        <v>1</v>
      </c>
      <c r="N39" s="364" t="s">
        <v>63</v>
      </c>
      <c r="O39" s="364"/>
      <c r="P39" s="378">
        <v>37</v>
      </c>
      <c r="Q39" s="376">
        <v>1</v>
      </c>
    </row>
    <row r="40" spans="1:17" x14ac:dyDescent="0.25">
      <c r="A40" s="17"/>
      <c r="B40" s="17"/>
      <c r="C40" s="17"/>
      <c r="D40" s="18"/>
      <c r="E40" s="18">
        <v>35</v>
      </c>
      <c r="F40" s="17"/>
      <c r="G40" s="17"/>
      <c r="H40" s="17"/>
      <c r="I40" s="17"/>
      <c r="J40" s="18"/>
      <c r="K40" s="18">
        <v>36</v>
      </c>
      <c r="L40" s="17"/>
      <c r="M40" s="17"/>
      <c r="N40" s="17"/>
      <c r="O40" s="17"/>
      <c r="P40" s="18"/>
      <c r="Q40" s="18">
        <v>36</v>
      </c>
    </row>
    <row r="41" spans="1:17" x14ac:dyDescent="0.25">
      <c r="A41" s="17"/>
      <c r="B41" s="17"/>
      <c r="C41" s="17"/>
      <c r="D41" s="18"/>
      <c r="E41" s="18"/>
      <c r="F41" s="17"/>
      <c r="G41" s="17"/>
      <c r="H41" s="17"/>
      <c r="I41" s="17"/>
      <c r="J41" s="18"/>
      <c r="K41" s="18"/>
      <c r="L41" s="17"/>
      <c r="M41" s="17"/>
      <c r="N41" s="17"/>
      <c r="O41" s="17"/>
      <c r="P41" s="18"/>
      <c r="Q41" s="18"/>
    </row>
    <row r="42" spans="1:17" x14ac:dyDescent="0.25">
      <c r="A42" s="17"/>
      <c r="B42" s="17"/>
      <c r="C42" s="17"/>
      <c r="D42" s="18"/>
      <c r="E42" s="18"/>
      <c r="F42" s="17"/>
      <c r="G42" s="17"/>
      <c r="H42" s="17"/>
      <c r="I42" s="17"/>
      <c r="J42" s="18"/>
      <c r="K42" s="18"/>
      <c r="L42" s="17"/>
      <c r="M42" s="17"/>
      <c r="N42" s="17"/>
      <c r="O42" s="17"/>
      <c r="P42" s="18"/>
      <c r="Q42" s="18"/>
    </row>
    <row r="43" spans="1:17" ht="13.2" customHeight="1" thickBot="1" x14ac:dyDescent="0.3">
      <c r="A43" s="17"/>
      <c r="B43" s="17"/>
      <c r="C43" s="17"/>
      <c r="D43" s="18"/>
      <c r="E43" s="18"/>
      <c r="F43" s="17"/>
      <c r="G43" s="17"/>
      <c r="H43" s="17"/>
      <c r="I43" s="17"/>
      <c r="J43" s="18"/>
      <c r="K43" s="18"/>
      <c r="L43" s="17"/>
      <c r="M43" s="17"/>
      <c r="N43" s="17"/>
      <c r="O43" s="17"/>
      <c r="P43" s="18"/>
      <c r="Q43" s="18"/>
    </row>
    <row r="44" spans="1:17" ht="13.2" customHeight="1" x14ac:dyDescent="0.25">
      <c r="A44" s="454" t="s">
        <v>133</v>
      </c>
      <c r="B44" s="524" t="s">
        <v>134</v>
      </c>
      <c r="C44" s="455" t="s">
        <v>152</v>
      </c>
      <c r="D44" s="398"/>
      <c r="E44" s="399"/>
      <c r="F44" s="17"/>
      <c r="G44" s="528" t="s">
        <v>134</v>
      </c>
      <c r="H44" s="475" t="s">
        <v>153</v>
      </c>
      <c r="I44" s="476" t="s">
        <v>139</v>
      </c>
      <c r="J44" s="477"/>
      <c r="K44" s="478"/>
      <c r="L44" s="17"/>
      <c r="M44" s="530" t="s">
        <v>134</v>
      </c>
      <c r="N44" s="479" t="s">
        <v>154</v>
      </c>
      <c r="O44" s="480" t="s">
        <v>139</v>
      </c>
      <c r="P44" s="481"/>
      <c r="Q44" s="482"/>
    </row>
    <row r="45" spans="1:17" ht="13.8" thickBot="1" x14ac:dyDescent="0.3">
      <c r="A45" s="454" t="s">
        <v>141</v>
      </c>
      <c r="B45" s="525"/>
      <c r="C45" s="364" t="s">
        <v>19</v>
      </c>
      <c r="D45" s="378" t="s">
        <v>88</v>
      </c>
      <c r="E45" s="376" t="s">
        <v>89</v>
      </c>
      <c r="F45" s="17"/>
      <c r="G45" s="529"/>
      <c r="H45" s="483" t="s">
        <v>19</v>
      </c>
      <c r="I45" s="484" t="s">
        <v>102</v>
      </c>
      <c r="J45" s="485" t="s">
        <v>88</v>
      </c>
      <c r="K45" s="486" t="s">
        <v>89</v>
      </c>
      <c r="L45" s="17"/>
      <c r="M45" s="531"/>
      <c r="N45" s="487" t="s">
        <v>19</v>
      </c>
      <c r="O45" s="488" t="s">
        <v>102</v>
      </c>
      <c r="P45" s="489" t="s">
        <v>88</v>
      </c>
      <c r="Q45" s="490" t="s">
        <v>89</v>
      </c>
    </row>
    <row r="46" spans="1:17" x14ac:dyDescent="0.25">
      <c r="A46" s="17">
        <v>1</v>
      </c>
      <c r="B46" s="372">
        <v>8</v>
      </c>
      <c r="C46" s="377" t="s">
        <v>22</v>
      </c>
      <c r="D46" s="398">
        <v>144</v>
      </c>
      <c r="E46" s="366">
        <v>8</v>
      </c>
      <c r="F46" s="17"/>
      <c r="G46" s="491">
        <v>8</v>
      </c>
      <c r="H46" s="492" t="s">
        <v>20</v>
      </c>
      <c r="I46" s="477">
        <v>338</v>
      </c>
      <c r="J46" s="477">
        <v>20</v>
      </c>
      <c r="K46" s="478">
        <v>8</v>
      </c>
      <c r="L46" s="17"/>
      <c r="M46" s="493">
        <v>8</v>
      </c>
      <c r="N46" s="494" t="s">
        <v>20</v>
      </c>
      <c r="O46" s="481">
        <v>621</v>
      </c>
      <c r="P46" s="481">
        <v>15</v>
      </c>
      <c r="Q46" s="482">
        <v>8</v>
      </c>
    </row>
    <row r="47" spans="1:17" x14ac:dyDescent="0.25">
      <c r="A47" s="17">
        <v>2</v>
      </c>
      <c r="B47" s="361">
        <v>7</v>
      </c>
      <c r="C47" s="17" t="s">
        <v>20</v>
      </c>
      <c r="D47" s="18">
        <v>115</v>
      </c>
      <c r="E47" s="366">
        <v>7</v>
      </c>
      <c r="F47" s="17"/>
      <c r="G47" s="495">
        <v>7</v>
      </c>
      <c r="H47" s="496" t="s">
        <v>22</v>
      </c>
      <c r="I47" s="497">
        <v>340</v>
      </c>
      <c r="J47" s="497">
        <v>18</v>
      </c>
      <c r="K47" s="498">
        <v>7</v>
      </c>
      <c r="L47" s="17"/>
      <c r="M47" s="499">
        <v>7</v>
      </c>
      <c r="N47" s="500" t="s">
        <v>37</v>
      </c>
      <c r="O47" s="501">
        <v>681</v>
      </c>
      <c r="P47" s="501">
        <v>13.5</v>
      </c>
      <c r="Q47" s="502">
        <v>7</v>
      </c>
    </row>
    <row r="48" spans="1:17" x14ac:dyDescent="0.25">
      <c r="A48" s="17">
        <v>3</v>
      </c>
      <c r="B48" s="361">
        <v>6</v>
      </c>
      <c r="C48" s="17" t="s">
        <v>40</v>
      </c>
      <c r="D48" s="18">
        <v>108</v>
      </c>
      <c r="E48" s="366">
        <v>6</v>
      </c>
      <c r="F48" s="17"/>
      <c r="G48" s="495">
        <v>6</v>
      </c>
      <c r="H48" s="496" t="s">
        <v>37</v>
      </c>
      <c r="I48" s="497">
        <v>330</v>
      </c>
      <c r="J48" s="497">
        <v>17</v>
      </c>
      <c r="K48" s="498">
        <v>5.5</v>
      </c>
      <c r="L48" s="17"/>
      <c r="M48" s="499">
        <v>6</v>
      </c>
      <c r="N48" s="500" t="s">
        <v>33</v>
      </c>
      <c r="O48" s="501">
        <v>615</v>
      </c>
      <c r="P48" s="501">
        <v>11.5</v>
      </c>
      <c r="Q48" s="502">
        <v>6</v>
      </c>
    </row>
    <row r="49" spans="1:17" x14ac:dyDescent="0.25">
      <c r="A49" s="17">
        <v>4</v>
      </c>
      <c r="B49" s="361">
        <v>5</v>
      </c>
      <c r="C49" s="17" t="s">
        <v>37</v>
      </c>
      <c r="D49" s="18">
        <v>100</v>
      </c>
      <c r="E49" s="366">
        <v>5</v>
      </c>
      <c r="F49" s="17"/>
      <c r="G49" s="495">
        <v>5</v>
      </c>
      <c r="H49" s="496" t="s">
        <v>33</v>
      </c>
      <c r="I49" s="497">
        <v>323</v>
      </c>
      <c r="J49" s="497">
        <v>17</v>
      </c>
      <c r="K49" s="498">
        <v>5.5</v>
      </c>
      <c r="L49" s="17"/>
      <c r="M49" s="499">
        <v>5</v>
      </c>
      <c r="N49" s="500" t="s">
        <v>22</v>
      </c>
      <c r="O49" s="501">
        <v>580</v>
      </c>
      <c r="P49" s="501">
        <v>10.5</v>
      </c>
      <c r="Q49" s="502">
        <v>5</v>
      </c>
    </row>
    <row r="50" spans="1:17" x14ac:dyDescent="0.25">
      <c r="A50" s="17">
        <v>5</v>
      </c>
      <c r="B50" s="361">
        <v>4</v>
      </c>
      <c r="C50" s="17" t="s">
        <v>33</v>
      </c>
      <c r="D50" s="18">
        <v>95</v>
      </c>
      <c r="E50" s="366">
        <v>4</v>
      </c>
      <c r="F50" s="17"/>
      <c r="G50" s="495">
        <v>4</v>
      </c>
      <c r="H50" s="496" t="s">
        <v>40</v>
      </c>
      <c r="I50" s="497">
        <v>279</v>
      </c>
      <c r="J50" s="497">
        <v>15</v>
      </c>
      <c r="K50" s="498">
        <v>4</v>
      </c>
      <c r="L50" s="17"/>
      <c r="M50" s="499">
        <v>4</v>
      </c>
      <c r="N50" s="500" t="s">
        <v>40</v>
      </c>
      <c r="O50" s="501">
        <v>534</v>
      </c>
      <c r="P50" s="501">
        <v>9</v>
      </c>
      <c r="Q50" s="502">
        <v>4</v>
      </c>
    </row>
    <row r="51" spans="1:17" x14ac:dyDescent="0.25">
      <c r="A51" s="17">
        <v>6</v>
      </c>
      <c r="B51" s="361">
        <v>3</v>
      </c>
      <c r="C51" s="17" t="s">
        <v>123</v>
      </c>
      <c r="D51" s="18">
        <v>90</v>
      </c>
      <c r="E51" s="366">
        <v>3</v>
      </c>
      <c r="F51" s="17"/>
      <c r="G51" s="495">
        <v>3</v>
      </c>
      <c r="H51" s="496" t="s">
        <v>125</v>
      </c>
      <c r="I51" s="497">
        <v>250</v>
      </c>
      <c r="J51" s="497">
        <v>9</v>
      </c>
      <c r="K51" s="498">
        <v>3</v>
      </c>
      <c r="L51" s="17"/>
      <c r="M51" s="499">
        <v>3</v>
      </c>
      <c r="N51" s="500" t="s">
        <v>125</v>
      </c>
      <c r="O51" s="501">
        <v>495</v>
      </c>
      <c r="P51" s="501">
        <v>6.5</v>
      </c>
      <c r="Q51" s="502">
        <v>3</v>
      </c>
    </row>
    <row r="52" spans="1:17" x14ac:dyDescent="0.25">
      <c r="A52" s="17">
        <v>7</v>
      </c>
      <c r="B52" s="361">
        <v>2</v>
      </c>
      <c r="C52" s="17" t="s">
        <v>125</v>
      </c>
      <c r="D52" s="18">
        <v>59</v>
      </c>
      <c r="E52" s="366">
        <v>2</v>
      </c>
      <c r="F52" s="17"/>
      <c r="G52" s="495">
        <v>2</v>
      </c>
      <c r="H52" s="496" t="s">
        <v>123</v>
      </c>
      <c r="I52" s="497">
        <v>226</v>
      </c>
      <c r="J52" s="497">
        <v>8</v>
      </c>
      <c r="K52" s="498">
        <v>2</v>
      </c>
      <c r="L52" s="17"/>
      <c r="M52" s="499">
        <v>2</v>
      </c>
      <c r="N52" s="500" t="s">
        <v>123</v>
      </c>
      <c r="O52" s="501">
        <v>422</v>
      </c>
      <c r="P52" s="501">
        <v>3</v>
      </c>
      <c r="Q52" s="502">
        <v>1.5</v>
      </c>
    </row>
    <row r="53" spans="1:17" ht="13.8" thickBot="1" x14ac:dyDescent="0.3">
      <c r="A53" s="17">
        <v>8</v>
      </c>
      <c r="B53" s="363">
        <v>1</v>
      </c>
      <c r="C53" s="364" t="s">
        <v>63</v>
      </c>
      <c r="D53" s="378">
        <v>41</v>
      </c>
      <c r="E53" s="376">
        <v>1</v>
      </c>
      <c r="F53" s="17"/>
      <c r="G53" s="503">
        <v>1</v>
      </c>
      <c r="H53" s="483" t="s">
        <v>63</v>
      </c>
      <c r="I53" s="485">
        <v>115</v>
      </c>
      <c r="J53" s="485">
        <v>4</v>
      </c>
      <c r="K53" s="486">
        <v>1</v>
      </c>
      <c r="L53" s="17"/>
      <c r="M53" s="504">
        <v>1</v>
      </c>
      <c r="N53" s="487" t="s">
        <v>63</v>
      </c>
      <c r="O53" s="489">
        <v>292</v>
      </c>
      <c r="P53" s="489">
        <v>3</v>
      </c>
      <c r="Q53" s="490">
        <v>1.5</v>
      </c>
    </row>
    <row r="54" spans="1:17" x14ac:dyDescent="0.25">
      <c r="A54" s="17"/>
      <c r="B54" s="17"/>
      <c r="C54" s="17"/>
      <c r="D54" s="18"/>
      <c r="E54" s="18">
        <v>36</v>
      </c>
      <c r="F54" s="17"/>
      <c r="G54" s="17"/>
      <c r="H54" s="17"/>
      <c r="I54" s="17"/>
      <c r="J54" s="18"/>
      <c r="K54" s="18">
        <v>36</v>
      </c>
      <c r="L54" s="17"/>
      <c r="M54" s="17"/>
      <c r="N54" s="17"/>
      <c r="O54" s="17"/>
      <c r="P54" s="18"/>
      <c r="Q54" s="18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24"/>
  <sheetViews>
    <sheetView zoomScale="90" zoomScaleNormal="90" workbookViewId="0">
      <selection activeCell="E5" sqref="E5"/>
    </sheetView>
  </sheetViews>
  <sheetFormatPr defaultRowHeight="13.2" x14ac:dyDescent="0.25"/>
  <cols>
    <col min="1" max="1" width="4.88671875" customWidth="1"/>
    <col min="3" max="3" width="14.44140625" customWidth="1"/>
    <col min="4" max="6" width="10.5546875" customWidth="1"/>
    <col min="7" max="9" width="6.5546875" customWidth="1"/>
    <col min="10" max="10" width="16.44140625" style="73" bestFit="1" customWidth="1"/>
    <col min="11" max="11" width="5.5546875" customWidth="1"/>
    <col min="12" max="12" width="13.6640625" style="74" customWidth="1"/>
    <col min="13" max="14" width="6.6640625" customWidth="1"/>
    <col min="15" max="15" width="13.6640625" customWidth="1"/>
    <col min="16" max="17" width="6.6640625" customWidth="1"/>
    <col min="18" max="18" width="13.6640625" customWidth="1"/>
    <col min="19" max="21" width="6.6640625" customWidth="1"/>
    <col min="22" max="22" width="13.88671875" customWidth="1"/>
    <col min="23" max="25" width="6.6640625" customWidth="1"/>
    <col min="26" max="26" width="13.6640625" customWidth="1"/>
    <col min="27" max="27" width="5.33203125" customWidth="1"/>
    <col min="28" max="28" width="13.6640625" customWidth="1"/>
    <col min="29" max="31" width="6.6640625" customWidth="1"/>
    <col min="32" max="38" width="4.5546875" customWidth="1"/>
    <col min="39" max="40" width="5.6640625" customWidth="1"/>
    <col min="41" max="41" width="13.6640625" customWidth="1"/>
    <col min="42" max="44" width="6.6640625" customWidth="1"/>
    <col min="45" max="45" width="13.6640625" customWidth="1"/>
    <col min="46" max="46" width="6.6640625" customWidth="1"/>
    <col min="47" max="47" width="13.6640625" customWidth="1"/>
    <col min="48" max="50" width="6.5546875" customWidth="1"/>
    <col min="51" max="57" width="4.6640625" customWidth="1"/>
    <col min="58" max="58" width="9.6640625" customWidth="1"/>
    <col min="59" max="60" width="6" customWidth="1"/>
    <col min="61" max="61" width="6.5546875" customWidth="1"/>
    <col min="62" max="67" width="5.6640625" customWidth="1"/>
    <col min="68" max="68" width="14.5546875" customWidth="1"/>
    <col min="70" max="71" width="4" customWidth="1"/>
    <col min="72" max="72" width="14.6640625" customWidth="1"/>
    <col min="74" max="80" width="3.5546875" customWidth="1"/>
    <col min="81" max="81" width="12.88671875" customWidth="1"/>
    <col min="83" max="84" width="4.44140625" customWidth="1"/>
    <col min="85" max="85" width="13.109375" customWidth="1"/>
    <col min="87" max="93" width="3.5546875" customWidth="1"/>
  </cols>
  <sheetData>
    <row r="1" spans="1:57" s="75" customFormat="1" x14ac:dyDescent="0.25">
      <c r="J1" s="76"/>
      <c r="L1" s="77"/>
    </row>
    <row r="2" spans="1:57" s="75" customFormat="1" ht="17.399999999999999" x14ac:dyDescent="0.3">
      <c r="A2" s="75">
        <f>'Event Details'!D33</f>
        <v>8</v>
      </c>
      <c r="D2" s="78" t="str">
        <f>'Event Details'!E5&amp;" "&amp;'Event Details'!E7</f>
        <v>Heart of England League 2014</v>
      </c>
      <c r="L2" s="77"/>
      <c r="N2" s="75">
        <v>1</v>
      </c>
      <c r="O2" s="75" t="str">
        <f>'Event Details'!Q3</f>
        <v>Rugby &amp; N'hampton</v>
      </c>
      <c r="P2" s="75" t="str">
        <f>'Event Details'!Q4</f>
        <v>Coventry</v>
      </c>
      <c r="Q2" s="75" t="str">
        <f>'Event Details'!Q5</f>
        <v>Banbury</v>
      </c>
    </row>
    <row r="3" spans="1:57" s="75" customFormat="1" x14ac:dyDescent="0.25">
      <c r="A3" s="75">
        <f>'Event Details'!E9</f>
        <v>1</v>
      </c>
      <c r="J3" s="76"/>
      <c r="L3" s="77"/>
      <c r="N3" s="75">
        <v>2</v>
      </c>
      <c r="O3" s="75" t="str">
        <f>'Event Details'!Q15</f>
        <v>Corby</v>
      </c>
      <c r="P3" s="75" t="str">
        <f>'Event Details'!Q16</f>
        <v>Worcester</v>
      </c>
      <c r="Q3" s="75" t="str">
        <f>'Event Details'!Q17</f>
        <v>Kidd &amp; Stourport</v>
      </c>
    </row>
    <row r="4" spans="1:57" s="75" customFormat="1" ht="15" x14ac:dyDescent="0.25">
      <c r="D4" s="513" t="s">
        <v>155</v>
      </c>
      <c r="E4" s="532">
        <v>3</v>
      </c>
      <c r="F4" s="79"/>
      <c r="G4" s="79"/>
      <c r="H4" s="79"/>
      <c r="I4" s="79"/>
      <c r="J4" s="76"/>
      <c r="L4" s="77"/>
      <c r="N4" s="75">
        <v>3</v>
      </c>
      <c r="O4" s="75" t="str">
        <f>'Event Details'!Q27</f>
        <v>Witney &amp; Bicester</v>
      </c>
      <c r="P4" s="75" t="str">
        <f>'Event Details'!Q28</f>
        <v>DASH</v>
      </c>
      <c r="Q4" s="75" t="str">
        <f>'Event Details'!Q29</f>
        <v>Daventry</v>
      </c>
    </row>
    <row r="5" spans="1:57" s="75" customFormat="1" ht="15.6" x14ac:dyDescent="0.3">
      <c r="D5" s="80"/>
      <c r="E5" s="79"/>
      <c r="F5" s="79"/>
    </row>
    <row r="6" spans="1:57" s="75" customFormat="1" ht="15.6" x14ac:dyDescent="0.3">
      <c r="D6" s="80" t="s">
        <v>78</v>
      </c>
      <c r="E6" s="79"/>
      <c r="F6" s="79"/>
      <c r="G6" s="79"/>
      <c r="H6" s="81" t="str">
        <f>"Division "&amp;'Event Details'!E$9</f>
        <v>Division 1</v>
      </c>
      <c r="I6" s="79"/>
      <c r="J6"/>
      <c r="K6" s="9"/>
      <c r="L6">
        <v>4</v>
      </c>
      <c r="M6">
        <v>2</v>
      </c>
      <c r="N6"/>
      <c r="O6">
        <v>3</v>
      </c>
      <c r="P6">
        <v>3</v>
      </c>
      <c r="Q6"/>
      <c r="R6">
        <v>2</v>
      </c>
      <c r="S6">
        <v>4</v>
      </c>
      <c r="T6"/>
      <c r="U6"/>
      <c r="V6"/>
      <c r="W6" s="79"/>
      <c r="X6" s="79">
        <v>3</v>
      </c>
      <c r="Y6"/>
      <c r="Z6" s="79"/>
      <c r="AA6">
        <v>2</v>
      </c>
      <c r="AB6">
        <v>3</v>
      </c>
      <c r="AC6">
        <v>2</v>
      </c>
      <c r="AD6"/>
      <c r="AE6"/>
      <c r="AF6"/>
      <c r="AG6"/>
      <c r="AH6"/>
      <c r="AI6"/>
      <c r="AJ6"/>
      <c r="AK6"/>
      <c r="AL6"/>
      <c r="AM6"/>
      <c r="AN6"/>
      <c r="AO6"/>
      <c r="AP6" s="79"/>
      <c r="AQ6" s="79">
        <v>3</v>
      </c>
      <c r="AR6"/>
      <c r="AS6" s="79"/>
      <c r="AT6">
        <v>2</v>
      </c>
      <c r="AU6">
        <v>3</v>
      </c>
      <c r="AV6">
        <v>2</v>
      </c>
      <c r="AW6"/>
      <c r="AX6"/>
      <c r="AY6"/>
      <c r="AZ6"/>
      <c r="BA6"/>
      <c r="BB6"/>
      <c r="BC6"/>
      <c r="BD6"/>
      <c r="BE6"/>
    </row>
    <row r="7" spans="1:57" s="75" customFormat="1" ht="15.6" thickBot="1" x14ac:dyDescent="0.3">
      <c r="D7" s="79"/>
      <c r="E7" s="79"/>
      <c r="F7" s="79"/>
      <c r="J7"/>
      <c r="K7" s="9"/>
      <c r="L7"/>
      <c r="M7"/>
      <c r="N7"/>
      <c r="O7"/>
      <c r="P7"/>
      <c r="Q7"/>
      <c r="R7"/>
      <c r="S7"/>
      <c r="T7"/>
      <c r="U7"/>
      <c r="V7"/>
      <c r="Y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R7"/>
      <c r="AT7"/>
      <c r="AU7"/>
      <c r="AV7"/>
      <c r="AW7"/>
      <c r="AX7"/>
      <c r="AY7"/>
      <c r="AZ7"/>
      <c r="BA7"/>
      <c r="BB7"/>
      <c r="BC7"/>
      <c r="BD7"/>
      <c r="BE7"/>
    </row>
    <row r="8" spans="1:57" s="75" customFormat="1" ht="13.8" thickBot="1" x14ac:dyDescent="0.3">
      <c r="D8" s="554" t="s">
        <v>79</v>
      </c>
      <c r="E8" s="554"/>
      <c r="F8" s="554"/>
      <c r="G8" s="551" t="s">
        <v>81</v>
      </c>
      <c r="H8" s="552"/>
      <c r="I8" s="553"/>
      <c r="J8"/>
      <c r="K8" s="9"/>
      <c r="L8" s="545" t="s">
        <v>121</v>
      </c>
      <c r="M8" s="546"/>
      <c r="N8" s="546"/>
      <c r="O8" s="546"/>
      <c r="P8" s="546"/>
      <c r="Q8" s="546"/>
      <c r="R8" s="546"/>
      <c r="S8" s="546"/>
      <c r="T8" s="547"/>
      <c r="U8" s="545" t="s">
        <v>118</v>
      </c>
      <c r="V8" s="546"/>
      <c r="W8" s="546"/>
      <c r="X8" s="546"/>
      <c r="Y8" s="547"/>
      <c r="Z8"/>
      <c r="AA8" s="539" t="s">
        <v>117</v>
      </c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1"/>
      <c r="AM8"/>
      <c r="AN8" s="542" t="s">
        <v>119</v>
      </c>
      <c r="AO8" s="543"/>
      <c r="AP8" s="543"/>
      <c r="AQ8" s="543"/>
      <c r="AR8" s="544"/>
      <c r="AS8"/>
      <c r="AT8" s="539" t="s">
        <v>120</v>
      </c>
      <c r="AU8" s="540"/>
      <c r="AV8" s="540"/>
      <c r="AW8" s="540"/>
      <c r="AX8" s="540"/>
      <c r="AY8" s="540"/>
      <c r="AZ8" s="540"/>
      <c r="BA8" s="540"/>
      <c r="BB8" s="540"/>
      <c r="BC8" s="540"/>
      <c r="BD8" s="540"/>
      <c r="BE8" s="541"/>
    </row>
    <row r="9" spans="1:57" s="75" customFormat="1" x14ac:dyDescent="0.25">
      <c r="B9" s="44" t="s">
        <v>49</v>
      </c>
      <c r="C9" s="49" t="s">
        <v>50</v>
      </c>
      <c r="D9" s="45" t="s">
        <v>38</v>
      </c>
      <c r="E9" s="82" t="s">
        <v>38</v>
      </c>
      <c r="F9" s="82" t="s">
        <v>38</v>
      </c>
      <c r="G9" s="339" t="s">
        <v>38</v>
      </c>
      <c r="H9" s="344" t="s">
        <v>38</v>
      </c>
      <c r="I9" s="340" t="s">
        <v>38</v>
      </c>
      <c r="J9"/>
      <c r="K9" s="400"/>
      <c r="L9" s="548" t="s">
        <v>82</v>
      </c>
      <c r="M9" s="549"/>
      <c r="N9" s="550"/>
      <c r="O9" s="548" t="s">
        <v>83</v>
      </c>
      <c r="P9" s="549"/>
      <c r="Q9" s="550"/>
      <c r="R9" s="548" t="s">
        <v>84</v>
      </c>
      <c r="S9" s="549"/>
      <c r="T9" s="550"/>
      <c r="U9" s="360" t="s">
        <v>49</v>
      </c>
      <c r="V9" s="368"/>
      <c r="W9" s="339"/>
      <c r="X9" s="344"/>
      <c r="Y9" s="340"/>
      <c r="Z9" s="390"/>
      <c r="AA9" s="395" t="s">
        <v>116</v>
      </c>
      <c r="AB9" s="384"/>
      <c r="AC9" s="380"/>
      <c r="AD9" s="380"/>
      <c r="AE9" s="380"/>
      <c r="AF9" s="380"/>
      <c r="AG9" s="380"/>
      <c r="AH9" s="380"/>
      <c r="AI9" s="380"/>
      <c r="AJ9" s="380"/>
      <c r="AK9" s="380"/>
      <c r="AL9" s="381"/>
      <c r="AM9"/>
      <c r="AN9" s="400" t="s">
        <v>49</v>
      </c>
      <c r="AO9" s="390" t="s">
        <v>50</v>
      </c>
      <c r="AP9" s="339"/>
      <c r="AQ9" s="344"/>
      <c r="AR9" s="340"/>
      <c r="AS9" s="390" t="s">
        <v>50</v>
      </c>
      <c r="AT9" s="395" t="s">
        <v>116</v>
      </c>
      <c r="AU9" s="384" t="s">
        <v>19</v>
      </c>
      <c r="AV9" s="380"/>
      <c r="AW9" s="380"/>
      <c r="AX9" s="380"/>
      <c r="AY9" s="380"/>
      <c r="AZ9" s="380"/>
      <c r="BA9" s="380"/>
      <c r="BB9" s="380"/>
      <c r="BC9" s="380"/>
      <c r="BD9" s="380"/>
      <c r="BE9" s="381"/>
    </row>
    <row r="10" spans="1:57" s="75" customFormat="1" ht="13.5" customHeight="1" thickBot="1" x14ac:dyDescent="0.3">
      <c r="B10" s="85"/>
      <c r="C10" s="86"/>
      <c r="D10" s="87">
        <v>1</v>
      </c>
      <c r="E10" s="88">
        <v>2</v>
      </c>
      <c r="F10" s="88">
        <v>3</v>
      </c>
      <c r="G10" s="337">
        <v>1</v>
      </c>
      <c r="H10" s="88">
        <v>2</v>
      </c>
      <c r="I10" s="338">
        <v>3</v>
      </c>
      <c r="J10"/>
      <c r="K10" s="401" t="s">
        <v>102</v>
      </c>
      <c r="L10" s="292" t="s">
        <v>19</v>
      </c>
      <c r="M10" s="293" t="s">
        <v>88</v>
      </c>
      <c r="N10" s="294" t="s">
        <v>70</v>
      </c>
      <c r="O10" s="292" t="s">
        <v>19</v>
      </c>
      <c r="P10" s="293" t="s">
        <v>88</v>
      </c>
      <c r="Q10" s="294" t="s">
        <v>70</v>
      </c>
      <c r="R10" s="292" t="s">
        <v>19</v>
      </c>
      <c r="S10" s="293" t="s">
        <v>88</v>
      </c>
      <c r="T10" s="294" t="s">
        <v>70</v>
      </c>
      <c r="U10" s="367"/>
      <c r="V10" s="406" t="s">
        <v>19</v>
      </c>
      <c r="W10" s="337" t="s">
        <v>88</v>
      </c>
      <c r="X10" s="88" t="s">
        <v>89</v>
      </c>
      <c r="Y10" s="294" t="s">
        <v>87</v>
      </c>
      <c r="Z10" s="293" t="s">
        <v>19</v>
      </c>
      <c r="AA10" s="396" t="s">
        <v>87</v>
      </c>
      <c r="AB10" s="385" t="s">
        <v>19</v>
      </c>
      <c r="AC10" s="88" t="s">
        <v>89</v>
      </c>
      <c r="AD10" s="88" t="s">
        <v>88</v>
      </c>
      <c r="AE10" s="88" t="s">
        <v>102</v>
      </c>
      <c r="AF10" s="382"/>
      <c r="AG10" s="382"/>
      <c r="AH10" s="382"/>
      <c r="AI10" s="382"/>
      <c r="AJ10" s="382"/>
      <c r="AK10" s="382"/>
      <c r="AL10" s="383"/>
      <c r="AM10"/>
      <c r="AN10" s="403"/>
      <c r="AO10" s="391"/>
      <c r="AP10" s="337" t="s">
        <v>88</v>
      </c>
      <c r="AQ10" s="88" t="s">
        <v>89</v>
      </c>
      <c r="AR10" s="294" t="s">
        <v>87</v>
      </c>
      <c r="AS10" s="391"/>
      <c r="AT10" s="396" t="s">
        <v>87</v>
      </c>
      <c r="AU10" s="385" t="s">
        <v>54</v>
      </c>
      <c r="AV10" s="88" t="s">
        <v>89</v>
      </c>
      <c r="AW10" s="88" t="s">
        <v>88</v>
      </c>
      <c r="AX10" s="88" t="s">
        <v>102</v>
      </c>
      <c r="AY10" s="382"/>
      <c r="AZ10" s="382"/>
      <c r="BA10" s="382"/>
      <c r="BB10" s="382"/>
      <c r="BC10" s="382"/>
      <c r="BD10" s="382"/>
      <c r="BE10" s="383"/>
    </row>
    <row r="11" spans="1:57" s="75" customFormat="1" ht="13.8" thickBot="1" x14ac:dyDescent="0.3">
      <c r="B11" s="50"/>
      <c r="C11" s="50"/>
      <c r="D11" s="93" t="str">
        <f>IF($A$3=1,O$2,IF($A$3=2,O$3,O$4))</f>
        <v>Rugby &amp; N'hampton</v>
      </c>
      <c r="E11" s="94" t="str">
        <f>IF($A$3=1,P$2,IF($A$3=2,P$3,P$4))</f>
        <v>Coventry</v>
      </c>
      <c r="F11" s="94" t="str">
        <f>IF($A$3=1,Q$2,IF($A$3=2,Q$3,Q$4))</f>
        <v>Banbury</v>
      </c>
      <c r="G11" s="292"/>
      <c r="H11" s="413"/>
      <c r="I11" s="414"/>
      <c r="J11"/>
      <c r="K11" s="402"/>
      <c r="L11" s="361"/>
      <c r="M11" s="17"/>
      <c r="N11" s="362"/>
      <c r="O11" s="361"/>
      <c r="P11" s="17"/>
      <c r="Q11" s="362"/>
      <c r="R11" s="361"/>
      <c r="S11" s="17"/>
      <c r="T11" s="362"/>
      <c r="U11" s="369"/>
      <c r="V11"/>
      <c r="W11" s="372"/>
      <c r="X11" s="377"/>
      <c r="Y11" s="373"/>
      <c r="Z11"/>
      <c r="AA11" s="369"/>
      <c r="AB11" s="372"/>
      <c r="AC11" s="377"/>
      <c r="AD11" s="377"/>
      <c r="AE11" s="377"/>
      <c r="AF11" s="377"/>
      <c r="AG11" s="377"/>
      <c r="AH11" s="377"/>
      <c r="AI11" s="377"/>
      <c r="AJ11" s="377"/>
      <c r="AK11" s="377"/>
      <c r="AL11" s="373"/>
      <c r="AM11"/>
      <c r="AN11" s="369"/>
      <c r="AO11"/>
      <c r="AP11" s="372"/>
      <c r="AQ11" s="377"/>
      <c r="AR11" s="373"/>
      <c r="AS11"/>
      <c r="AT11" s="369"/>
      <c r="AU11" s="372"/>
      <c r="AV11" s="377"/>
      <c r="AW11" s="377"/>
      <c r="AX11" s="373"/>
      <c r="AY11" s="377"/>
      <c r="AZ11" s="377"/>
      <c r="BA11" s="377"/>
      <c r="BB11" s="377"/>
      <c r="BC11" s="377"/>
      <c r="BD11" s="377"/>
      <c r="BE11" s="373"/>
    </row>
    <row r="12" spans="1:57" s="75" customFormat="1" x14ac:dyDescent="0.25">
      <c r="A12" s="107" t="str">
        <f>'Event Details'!D$23</f>
        <v>V</v>
      </c>
      <c r="B12" s="32">
        <v>1</v>
      </c>
      <c r="C12" s="108" t="str">
        <f>IF(B12="","",'Event Details'!E$23)</f>
        <v>Amber Valley</v>
      </c>
      <c r="D12" s="335">
        <f>IF($E$4&lt;0,"",VLOOKUP($C12,'League Points Match 1'!$C$6:$E$13,2,FALSE))</f>
        <v>35</v>
      </c>
      <c r="E12" s="336">
        <f>IF($E$4&lt;2,"",VLOOKUP($C12,'League Points Match 2'!$C$6:$E$13,2,FALSE))</f>
        <v>32</v>
      </c>
      <c r="F12" s="110">
        <f>IF($E$4&lt;3,"",VLOOKUP($C12,'League Points Match 3'!$C$6:$E$13,2,FALSE))</f>
        <v>35</v>
      </c>
      <c r="G12" s="397">
        <f>IF(D12="","",RANK(D12,D$12:D$19,0)+COUNTIF(D$12:D12,D12)-1)</f>
        <v>5</v>
      </c>
      <c r="H12" s="398">
        <f>IF(E12="","",RANK(E12,E$12:E$19,0)+COUNTIF(E$12:E12,E12)-1)</f>
        <v>7</v>
      </c>
      <c r="I12" s="399">
        <f>IF(F12="","",RANK(F12,F$12:F$19,0)+COUNTIF(F$12:F12,F12)-1)</f>
        <v>6</v>
      </c>
      <c r="J12" t="str">
        <f>C12</f>
        <v>Amber Valley</v>
      </c>
      <c r="K12" s="402">
        <f>'Event Details'!D33</f>
        <v>8</v>
      </c>
      <c r="L12" s="361" t="str">
        <f t="shared" ref="L12:L19" si="0">IF(G12="","",VLOOKUP(U12,G$12:J$19,L$6,FALSE))</f>
        <v>Stratford</v>
      </c>
      <c r="M12" s="18">
        <f t="shared" ref="M12:M19" si="1">IF(L12="","",VLOOKUP(L12,C$12:D$19,M$6,FALSE))</f>
        <v>48</v>
      </c>
      <c r="N12" s="366">
        <f>IF(AND(M12&gt;0,M12&lt;&gt;""),SUMIF(M$12:M$19,M12,K$12:K$19)/COUNTIF(M$12:M$19,M12),0)</f>
        <v>8</v>
      </c>
      <c r="O12" s="361" t="str">
        <f t="shared" ref="O12:O19" si="2">IF(H12="","",VLOOKUP(U12,H$12:J$19,O$6,FALSE))</f>
        <v>Rugby &amp; N'hampton</v>
      </c>
      <c r="P12" s="18">
        <f t="shared" ref="P12:P19" si="3">IF(O12="","",VLOOKUP(O12,C$12:F$19,P$6,FALSE))</f>
        <v>46</v>
      </c>
      <c r="Q12" s="366">
        <f>IF(AND(P12&gt;0,P12&lt;&gt;""),SUMIF(P$12:P$19,P12,K$12:K$19)/COUNTIF(P$12:P$19,P12),0)</f>
        <v>8</v>
      </c>
      <c r="R12" s="361" t="str">
        <f t="shared" ref="R12:R19" si="4">IF(I12="","",VLOOKUP(U12,I$12:J$19,R$6,FALSE))</f>
        <v>Stratford</v>
      </c>
      <c r="S12" s="18">
        <f t="shared" ref="S12:S19" si="5">IF(R12="","",VLOOKUP(R12,C$12:F$19,S$6,FALSE))</f>
        <v>48</v>
      </c>
      <c r="T12" s="366">
        <f>IF(AND(S12&gt;0,S12&lt;&gt;""),SUMIF(S$12:S$19,S12,K$12:K$19)/COUNTIF(S$12:S$19,S12),0)</f>
        <v>8</v>
      </c>
      <c r="U12" s="370">
        <v>1</v>
      </c>
      <c r="V12" s="379" t="str">
        <f>C12</f>
        <v>Amber Valley</v>
      </c>
      <c r="W12" s="404">
        <f t="shared" ref="W12:W19" si="6">D12+E12</f>
        <v>67</v>
      </c>
      <c r="X12" s="386">
        <f>VLOOKUP(Z12,L$12:N$19,X$6,FALSE)+VLOOKUP(Z12,O$12:Q$19,X$6,FALSE)</f>
        <v>6</v>
      </c>
      <c r="Y12" s="392">
        <f>RANK(X12,X$12:X$19,0)+COUNTIF(X$12:X12,X12)-1</f>
        <v>7</v>
      </c>
      <c r="Z12" s="200" t="str">
        <f t="shared" ref="Z12:Z19" si="7">C12</f>
        <v>Amber Valley</v>
      </c>
      <c r="AA12" s="393">
        <f t="shared" ref="AA12:AA19" si="8">U12+SUM(AF12:AL12)</f>
        <v>1</v>
      </c>
      <c r="AB12" s="275" t="str">
        <f>IF(U12&gt;0,VLOOKUP(U12,Y$12:Z$19,AA$6,FALSE),0)</f>
        <v>Rugby &amp; N'hampton</v>
      </c>
      <c r="AC12" s="68">
        <f>IF(U12&gt;0,VLOOKUP(AB12,V$12:Y$19,AU$6,FALSE),0)</f>
        <v>15</v>
      </c>
      <c r="AD12" s="68">
        <f>IF(U12&gt;0,VLOOKUP(AB12,V$12:X$19,AC$6,FALSE),0)</f>
        <v>93</v>
      </c>
      <c r="AE12" s="366">
        <f>IF(AC12&gt;0,SUMIF(AC$12:AC$19,AC12,K$12:K$19)/COUNTIF(AC$12:AC$19,AC12),0)</f>
        <v>7.5</v>
      </c>
      <c r="AF12" s="276">
        <f t="shared" ref="AF12:AF18" si="9">IF(AND($AC12=$AC13,$AD12&lt;$AD13),1,0)</f>
        <v>0</v>
      </c>
      <c r="AG12" s="276">
        <f t="shared" ref="AG12:AG17" si="10">IF(AND($AC12=$AC14,$AD12&lt;$AD14),1,0)</f>
        <v>0</v>
      </c>
      <c r="AH12" s="276">
        <f>IF(AND($AC12=$AC15,$AD12&lt;$AD15),1,0)</f>
        <v>0</v>
      </c>
      <c r="AI12" s="276">
        <f>IF(AND($AC12=$AC16,$AD12&lt;$AD16),1,0)</f>
        <v>0</v>
      </c>
      <c r="AJ12" s="276">
        <f>IF(AND($AC12=$AC17,$AD12&lt;$AD17),1,0)</f>
        <v>0</v>
      </c>
      <c r="AK12" s="276">
        <f>IF(AND($AC12=$AC18,$AD12&lt;$AD18),1,0)</f>
        <v>0</v>
      </c>
      <c r="AL12" s="277">
        <f>IF(AND($AC12=$AC19,$AD12&lt;$AD19),1,0)</f>
        <v>0</v>
      </c>
      <c r="AM12"/>
      <c r="AN12" s="370">
        <v>1</v>
      </c>
      <c r="AO12" s="379" t="str">
        <f>C12</f>
        <v>Amber Valley</v>
      </c>
      <c r="AP12" s="404">
        <f t="shared" ref="AP12:AP19" si="11">W12+F12</f>
        <v>102</v>
      </c>
      <c r="AQ12" s="386">
        <f>VLOOKUP(AO12,V$12:X$19,AQ$6,FALSE)+VLOOKUP(AO12,R$12:T$19,AQ$6,FALSE)</f>
        <v>9</v>
      </c>
      <c r="AR12" s="392">
        <f>RANK(AQ12,AQ$12:AQ$19,0)+COUNTIF(AQ$12:AQ12,AQ12)-1</f>
        <v>7</v>
      </c>
      <c r="AS12" s="200" t="str">
        <f>C12</f>
        <v>Amber Valley</v>
      </c>
      <c r="AT12" s="393">
        <f t="shared" ref="AT12:AT19" si="12">AN12+SUM(AY12:BE12)</f>
        <v>1</v>
      </c>
      <c r="AU12" s="275" t="str">
        <f>IF(AN12&gt;0,VLOOKUP(AN12,AR$12:AS$19,AT$6,FALSE),0)</f>
        <v>Stratford</v>
      </c>
      <c r="AV12" s="68">
        <f>IF(AN12&gt;0,VLOOKUP(AU12,AO$12:AR$19,AU$6,FALSE),0)</f>
        <v>23</v>
      </c>
      <c r="AW12" s="68">
        <f>IF(AN12&gt;0,VLOOKUP(AU12,AO$12:AQ$19,AV$6,FALSE),0)</f>
        <v>141</v>
      </c>
      <c r="AX12" s="366">
        <f>IF(AV12&gt;0,SUMIF(AV$12:AV$19,AV12,K$12:K$19)/COUNTIF(AV$12:AV$19,AV12),0)</f>
        <v>8</v>
      </c>
      <c r="AY12" s="276">
        <f t="shared" ref="AY12:AY18" si="13">IF(AND($AV12=$AV13,$AW12&lt;$AW13),1,0)</f>
        <v>0</v>
      </c>
      <c r="AZ12" s="276">
        <f t="shared" ref="AZ12:AZ17" si="14">IF(AND($AV12=$AV14,$AW12&lt;$AW14),1,0)</f>
        <v>0</v>
      </c>
      <c r="BA12" s="276">
        <f>IF(AND($AV12=$AV15,$AW12&lt;$AW15),1,0)</f>
        <v>0</v>
      </c>
      <c r="BB12" s="276">
        <f>IF(AND($AV12=$AV16,$AW12&lt;$AW16),1,0)</f>
        <v>0</v>
      </c>
      <c r="BC12" s="276">
        <f>IF(AND($AV12=$AV17,$AW12&lt;$AW17),1,0)</f>
        <v>0</v>
      </c>
      <c r="BD12" s="276">
        <f>IF(AND($AV12=$AV18,$AW12&lt;$AW18),1,0)</f>
        <v>0</v>
      </c>
      <c r="BE12" s="277">
        <f>IF(AND($AV12=$AV19,$AW12&lt;$AW19),1,0)</f>
        <v>0</v>
      </c>
    </row>
    <row r="13" spans="1:57" s="75" customFormat="1" x14ac:dyDescent="0.25">
      <c r="A13" s="107" t="str">
        <f>'Event Details'!D$24</f>
        <v>J</v>
      </c>
      <c r="B13" s="32">
        <f>IF(A$2&gt;=2,2,"")</f>
        <v>2</v>
      </c>
      <c r="C13" s="108" t="str">
        <f>IF(B13="","",'Event Details'!E$24)</f>
        <v>Banbury</v>
      </c>
      <c r="D13" s="335">
        <f>IF($E$4&lt;0,"",VLOOKUP($C13,'League Points Match 1'!$C$6:$E$13,2,FALSE))</f>
        <v>37</v>
      </c>
      <c r="E13" s="336">
        <f>IF($E$4&lt;2,"",VLOOKUP($C13,'League Points Match 2'!$C$6:$E$13,2,FALSE))</f>
        <v>36</v>
      </c>
      <c r="F13" s="110">
        <f>IF($E$4&lt;3,"",VLOOKUP($C13,'League Points Match 3'!$C$6:$E$13,2,FALSE))</f>
        <v>47</v>
      </c>
      <c r="G13" s="374">
        <f>IF(D13="","",RANK(D13,D$12:D$19,0)+COUNTIF(D$12:D13,D13)-1)</f>
        <v>4</v>
      </c>
      <c r="H13" s="18">
        <f>IF(E13="","",RANK(E13,E$12:E$19,0)+COUNTIF(E$12:E13,E13)-1)</f>
        <v>5</v>
      </c>
      <c r="I13" s="366">
        <f>IF(F13="","",RANK(F13,F$12:F$19,0)+COUNTIF(F$12:F13,F13)-1)</f>
        <v>2</v>
      </c>
      <c r="J13" t="str">
        <f t="shared" ref="J13:J19" si="15">C13</f>
        <v>Banbury</v>
      </c>
      <c r="K13" s="402">
        <f>K12-1</f>
        <v>7</v>
      </c>
      <c r="L13" s="361" t="str">
        <f t="shared" si="0"/>
        <v>Rugby &amp; N'hampton</v>
      </c>
      <c r="M13" s="18">
        <f t="shared" si="1"/>
        <v>47</v>
      </c>
      <c r="N13" s="366">
        <f t="shared" ref="N13:N19" si="16">IF(AND(M13&gt;0,M13&lt;&gt;""),SUMIF(M$12:M$19,M13,K$12:K$19)/COUNTIF(M$12:M$19,M13),0)</f>
        <v>7</v>
      </c>
      <c r="O13" s="361" t="str">
        <f t="shared" si="2"/>
        <v>Stratford</v>
      </c>
      <c r="P13" s="18">
        <f t="shared" si="3"/>
        <v>45</v>
      </c>
      <c r="Q13" s="366">
        <f t="shared" ref="Q13:Q19" si="17">IF(AND(P13&gt;0,P13&lt;&gt;""),SUMIF(P$12:P$19,P13,K$12:K$19)/COUNTIF(P$12:P$19,P13),0)</f>
        <v>7</v>
      </c>
      <c r="R13" s="361" t="str">
        <f t="shared" si="4"/>
        <v>Banbury</v>
      </c>
      <c r="S13" s="18">
        <f t="shared" si="5"/>
        <v>47</v>
      </c>
      <c r="T13" s="366">
        <f t="shared" ref="T13:T19" si="18">IF(AND(S13&gt;0,S13&lt;&gt;""),SUMIF(S$12:S$19,S13,K$12:K$19)/COUNTIF(S$12:S$19,S13),0)</f>
        <v>7</v>
      </c>
      <c r="U13" s="370">
        <v>2</v>
      </c>
      <c r="V13" s="379" t="str">
        <f t="shared" ref="V13:V19" si="19">C13</f>
        <v>Banbury</v>
      </c>
      <c r="W13" s="404">
        <f t="shared" si="6"/>
        <v>73</v>
      </c>
      <c r="X13" s="386">
        <f t="shared" ref="X13:X19" si="20">VLOOKUP(Z13,L$12:N$19,X$6,FALSE)+VLOOKUP(Z13,O$12:Q$19,X$6,FALSE)</f>
        <v>8.5</v>
      </c>
      <c r="Y13" s="392">
        <f>RANK(X13,X$12:X$19,0)+COUNTIF(X$12:X13,X13)-1</f>
        <v>5</v>
      </c>
      <c r="Z13" s="200" t="str">
        <f t="shared" si="7"/>
        <v>Banbury</v>
      </c>
      <c r="AA13" s="393">
        <f t="shared" si="8"/>
        <v>2</v>
      </c>
      <c r="AB13" s="275" t="str">
        <f t="shared" ref="AB13:AB19" si="21">IF(U13&gt;0,VLOOKUP(U13,Y$12:Z$19,AA$6,FALSE),0)</f>
        <v>Stratford</v>
      </c>
      <c r="AC13" s="68">
        <f t="shared" ref="AC13:AC19" si="22">IF(U13&gt;0,VLOOKUP(AB13,V$12:Y$19,AU$6,FALSE),0)</f>
        <v>15</v>
      </c>
      <c r="AD13" s="68">
        <f t="shared" ref="AD13:AD19" si="23">IF(U13&gt;0,VLOOKUP(AB13,V$12:X$19,AC$6,FALSE),0)</f>
        <v>93</v>
      </c>
      <c r="AE13" s="366">
        <f t="shared" ref="AE13:AE19" si="24">IF(AC13&gt;0,SUMIF(AC$12:AC$19,AC13,K$12:K$19)/COUNTIF(AC$12:AC$19,AC13),0)</f>
        <v>7.5</v>
      </c>
      <c r="AF13" s="276">
        <f t="shared" si="9"/>
        <v>0</v>
      </c>
      <c r="AG13" s="276">
        <f t="shared" si="10"/>
        <v>0</v>
      </c>
      <c r="AH13" s="276">
        <f>IF(AND($AC13=$AC16,$AD13&lt;$AD16),1,0)</f>
        <v>0</v>
      </c>
      <c r="AI13" s="276">
        <f>IF(AND($AC13=$AC17,$AD13&lt;$AD17),1,0)</f>
        <v>0</v>
      </c>
      <c r="AJ13" s="276">
        <f>IF(AND($AC13=$AC18,$AD13&lt;$AD18),1,0)</f>
        <v>0</v>
      </c>
      <c r="AK13" s="276">
        <f>IF(AND($AC13=$AC19,$AD13&lt;$AD19),1,0)</f>
        <v>0</v>
      </c>
      <c r="AL13" s="277">
        <f>IF(AND($AC13=$AC12,$AD13&gt;$AD12),-1,0)</f>
        <v>0</v>
      </c>
      <c r="AM13"/>
      <c r="AN13" s="370">
        <v>2</v>
      </c>
      <c r="AO13" s="379" t="str">
        <f t="shared" ref="AO13:AO19" si="25">C13</f>
        <v>Banbury</v>
      </c>
      <c r="AP13" s="404">
        <f t="shared" si="11"/>
        <v>120</v>
      </c>
      <c r="AQ13" s="386">
        <f t="shared" ref="AQ13:AQ19" si="26">VLOOKUP(AO13,V$12:X$19,AQ$6,FALSE)+VLOOKUP(AO13,R$12:T$19,AQ$6,FALSE)</f>
        <v>15.5</v>
      </c>
      <c r="AR13" s="392">
        <f>RANK(AQ13,AQ$12:AQ$19,0)+COUNTIF(AQ$12:AQ13,AQ13)-1</f>
        <v>3</v>
      </c>
      <c r="AS13" s="200" t="str">
        <f t="shared" ref="AS13:AS19" si="27">C13</f>
        <v>Banbury</v>
      </c>
      <c r="AT13" s="393">
        <f t="shared" si="12"/>
        <v>2</v>
      </c>
      <c r="AU13" s="275" t="str">
        <f t="shared" ref="AU13:AU19" si="28">IF(AN13&gt;0,VLOOKUP(AN13,AR$12:AS$19,AT$6,FALSE),0)</f>
        <v>Rugby &amp; N'hampton</v>
      </c>
      <c r="AV13" s="68">
        <f t="shared" ref="AV13:AV19" si="29">IF(AN13&gt;0,VLOOKUP(AU13,AO$12:AR$19,AU$6,FALSE),0)</f>
        <v>20</v>
      </c>
      <c r="AW13" s="68">
        <f t="shared" ref="AW13:AW19" si="30">IF(AN13&gt;0,VLOOKUP(AU13,AO$12:AQ$19,AV$6,FALSE),0)</f>
        <v>134</v>
      </c>
      <c r="AX13" s="366">
        <f t="shared" ref="AX13:AX19" si="31">IF(AV13&gt;0,SUMIF(AV$12:AV$19,AV13,K$12:K$19)/COUNTIF(AV$12:AV$19,AV13),0)</f>
        <v>7</v>
      </c>
      <c r="AY13" s="276">
        <f t="shared" si="13"/>
        <v>0</v>
      </c>
      <c r="AZ13" s="276">
        <f t="shared" si="14"/>
        <v>0</v>
      </c>
      <c r="BA13" s="276">
        <f>IF(AND($AV13=$AV16,$AW13&lt;$AW16),1,0)</f>
        <v>0</v>
      </c>
      <c r="BB13" s="276">
        <f>IF(AND($AV13=$AV17,$AW13&lt;$AW17),1,0)</f>
        <v>0</v>
      </c>
      <c r="BC13" s="276">
        <f>IF(AND($AV13=$AV18,$AW13&lt;$AW18),1,0)</f>
        <v>0</v>
      </c>
      <c r="BD13" s="276">
        <f>IF(AND($AV13=$AV19,$AW13&lt;$AW19),1,0)</f>
        <v>0</v>
      </c>
      <c r="BE13" s="277">
        <f>IF(AND($AV13=$AV12,$AW13&gt;$AW12),-1,0)</f>
        <v>0</v>
      </c>
    </row>
    <row r="14" spans="1:57" s="75" customFormat="1" x14ac:dyDescent="0.25">
      <c r="A14" s="107" t="str">
        <f>'Event Details'!D$25</f>
        <v>S</v>
      </c>
      <c r="B14" s="32">
        <f>IF(A$2&gt;=3,3,"")</f>
        <v>3</v>
      </c>
      <c r="C14" s="108" t="str">
        <f>IF(B14="","",'Event Details'!E$25)</f>
        <v>Coventry Godiva</v>
      </c>
      <c r="D14" s="335">
        <f>IF($E$4&lt;0,"",VLOOKUP($C14,'League Points Match 1'!$C$6:$E$13,2,FALSE))</f>
        <v>31</v>
      </c>
      <c r="E14" s="336">
        <f>IF($E$4&lt;2,"",VLOOKUP($C14,'League Points Match 2'!$C$6:$E$13,2,FALSE))</f>
        <v>37</v>
      </c>
      <c r="F14" s="110">
        <f>IF($E$4&lt;3,"",VLOOKUP($C14,'League Points Match 3'!$C$6:$E$13,2,FALSE))</f>
        <v>40</v>
      </c>
      <c r="G14" s="374">
        <f>IF(D14="","",RANK(D14,D$12:D$19,0)+COUNTIF(D$12:D14,D14)-1)</f>
        <v>7</v>
      </c>
      <c r="H14" s="18">
        <f>IF(E14="","",RANK(E14,E$12:E$19,0)+COUNTIF(E$12:E14,E14)-1)</f>
        <v>4</v>
      </c>
      <c r="I14" s="366">
        <f>IF(F14="","",RANK(F14,F$12:F$19,0)+COUNTIF(F$12:F14,F14)-1)</f>
        <v>5</v>
      </c>
      <c r="J14" t="str">
        <f t="shared" si="15"/>
        <v>Coventry Godiva</v>
      </c>
      <c r="K14" s="402">
        <f t="shared" ref="K14:K19" si="32">K13-1</f>
        <v>6</v>
      </c>
      <c r="L14" s="361" t="str">
        <f t="shared" si="0"/>
        <v>Solihull</v>
      </c>
      <c r="M14" s="18">
        <f t="shared" si="1"/>
        <v>45</v>
      </c>
      <c r="N14" s="366">
        <f t="shared" si="16"/>
        <v>6</v>
      </c>
      <c r="O14" s="361" t="str">
        <f t="shared" si="2"/>
        <v>Kettering</v>
      </c>
      <c r="P14" s="18">
        <f t="shared" si="3"/>
        <v>43</v>
      </c>
      <c r="Q14" s="366">
        <f t="shared" si="17"/>
        <v>6</v>
      </c>
      <c r="R14" s="361" t="str">
        <f t="shared" si="4"/>
        <v>Kettering</v>
      </c>
      <c r="S14" s="18">
        <f t="shared" si="5"/>
        <v>46</v>
      </c>
      <c r="T14" s="366">
        <f t="shared" si="18"/>
        <v>6</v>
      </c>
      <c r="U14" s="370">
        <v>3</v>
      </c>
      <c r="V14" s="379" t="str">
        <f t="shared" si="19"/>
        <v>Coventry Godiva</v>
      </c>
      <c r="W14" s="404">
        <f t="shared" si="6"/>
        <v>68</v>
      </c>
      <c r="X14" s="386">
        <f t="shared" si="20"/>
        <v>7</v>
      </c>
      <c r="Y14" s="392">
        <f>RANK(X14,X$12:X$19,0)+COUNTIF(X$12:X14,X14)-1</f>
        <v>6</v>
      </c>
      <c r="Z14" s="200" t="str">
        <f t="shared" si="7"/>
        <v>Coventry Godiva</v>
      </c>
      <c r="AA14" s="393">
        <f t="shared" si="8"/>
        <v>3</v>
      </c>
      <c r="AB14" s="275" t="str">
        <f t="shared" si="21"/>
        <v>Solihull</v>
      </c>
      <c r="AC14" s="68">
        <f t="shared" si="22"/>
        <v>9.5</v>
      </c>
      <c r="AD14" s="68">
        <f t="shared" si="23"/>
        <v>81</v>
      </c>
      <c r="AE14" s="366">
        <f t="shared" si="24"/>
        <v>6</v>
      </c>
      <c r="AF14" s="276">
        <f t="shared" si="9"/>
        <v>0</v>
      </c>
      <c r="AG14" s="276">
        <f t="shared" si="10"/>
        <v>0</v>
      </c>
      <c r="AH14" s="276">
        <f>IF(AND($AC14=$AC17,$AD14&lt;$AD17),1,0)</f>
        <v>0</v>
      </c>
      <c r="AI14" s="276">
        <f>IF(AND($AC14=$AC18,$AD14&lt;$AD18),1,0)</f>
        <v>0</v>
      </c>
      <c r="AJ14" s="276">
        <f>IF(AND($AC14=$AC19,$AD14&lt;$AD19),1,0)</f>
        <v>0</v>
      </c>
      <c r="AK14" s="276">
        <f>IF(AND($AC14=$AC13,$AD14&gt;$AD13),-1,0)</f>
        <v>0</v>
      </c>
      <c r="AL14" s="277">
        <f>IF(AND($AC14=$AC12,$AD14&gt;$AD12),-1,0)</f>
        <v>0</v>
      </c>
      <c r="AM14"/>
      <c r="AN14" s="370">
        <v>3</v>
      </c>
      <c r="AO14" s="379" t="str">
        <f t="shared" si="25"/>
        <v>Coventry Godiva</v>
      </c>
      <c r="AP14" s="404">
        <f t="shared" si="11"/>
        <v>108</v>
      </c>
      <c r="AQ14" s="386">
        <f t="shared" si="26"/>
        <v>11</v>
      </c>
      <c r="AR14" s="392">
        <f>RANK(AQ14,AQ$12:AQ$19,0)+COUNTIF(AQ$12:AQ14,AQ14)-1</f>
        <v>6</v>
      </c>
      <c r="AS14" s="200" t="str">
        <f t="shared" si="27"/>
        <v>Coventry Godiva</v>
      </c>
      <c r="AT14" s="393">
        <f t="shared" si="12"/>
        <v>3</v>
      </c>
      <c r="AU14" s="275" t="str">
        <f t="shared" si="28"/>
        <v>Banbury</v>
      </c>
      <c r="AV14" s="68">
        <f t="shared" si="29"/>
        <v>15.5</v>
      </c>
      <c r="AW14" s="68">
        <f t="shared" si="30"/>
        <v>120</v>
      </c>
      <c r="AX14" s="366">
        <f t="shared" si="31"/>
        <v>6</v>
      </c>
      <c r="AY14" s="276">
        <f t="shared" si="13"/>
        <v>0</v>
      </c>
      <c r="AZ14" s="276">
        <f t="shared" si="14"/>
        <v>0</v>
      </c>
      <c r="BA14" s="276">
        <f>IF(AND($AV14=$AV17,$AW14&lt;$AW17),1,0)</f>
        <v>0</v>
      </c>
      <c r="BB14" s="276">
        <f>IF(AND($AV14=$AV18,$AW14&lt;$AW18),1,0)</f>
        <v>0</v>
      </c>
      <c r="BC14" s="276">
        <f>IF(AND($AV14=$AV19,$AW14&lt;$AW19),1,0)</f>
        <v>0</v>
      </c>
      <c r="BD14" s="276">
        <f>IF(AND($AV14=$AV13,$AW14&gt;$AW13),-1,0)</f>
        <v>0</v>
      </c>
      <c r="BE14" s="277">
        <f>IF(AND($AV14=$AV12,$AW14&gt;$AW12),-1,0)</f>
        <v>0</v>
      </c>
    </row>
    <row r="15" spans="1:57" s="75" customFormat="1" x14ac:dyDescent="0.25">
      <c r="A15" s="107" t="str">
        <f>'Event Details'!D$26</f>
        <v>I</v>
      </c>
      <c r="B15" s="32">
        <f>IF(A$2&gt;=4,4,"")</f>
        <v>4</v>
      </c>
      <c r="C15" s="108" t="str">
        <f>IF(B15="","",'Event Details'!E$26)</f>
        <v>Kettering</v>
      </c>
      <c r="D15" s="335">
        <f>IF($E$4&lt;0,"",VLOOKUP($C15,'League Points Match 1'!$C$6:$E$13,2,FALSE))</f>
        <v>33</v>
      </c>
      <c r="E15" s="336">
        <f>IF($E$4&lt;2,"",VLOOKUP($C15,'League Points Match 2'!$C$6:$E$13,2,FALSE))</f>
        <v>43</v>
      </c>
      <c r="F15" s="110">
        <f>IF($E$4&lt;3,"",VLOOKUP($C15,'League Points Match 3'!$C$6:$E$13,2,FALSE))</f>
        <v>46</v>
      </c>
      <c r="G15" s="374">
        <f>IF(D15="","",RANK(D15,D$12:D$19,0)+COUNTIF(D$12:D15,D15)-1)</f>
        <v>6</v>
      </c>
      <c r="H15" s="18">
        <f>IF(E15="","",RANK(E15,E$12:E$19,0)+COUNTIF(E$12:E15,E15)-1)</f>
        <v>3</v>
      </c>
      <c r="I15" s="366">
        <f>IF(F15="","",RANK(F15,F$12:F$19,0)+COUNTIF(F$12:F15,F15)-1)</f>
        <v>3</v>
      </c>
      <c r="J15" t="str">
        <f t="shared" si="15"/>
        <v>Kettering</v>
      </c>
      <c r="K15" s="402">
        <f t="shared" si="32"/>
        <v>5</v>
      </c>
      <c r="L15" s="361" t="str">
        <f t="shared" si="0"/>
        <v>Banbury</v>
      </c>
      <c r="M15" s="18">
        <f t="shared" si="1"/>
        <v>37</v>
      </c>
      <c r="N15" s="366">
        <f t="shared" si="16"/>
        <v>5</v>
      </c>
      <c r="O15" s="361" t="str">
        <f t="shared" si="2"/>
        <v>Coventry Godiva</v>
      </c>
      <c r="P15" s="18">
        <f t="shared" si="3"/>
        <v>37</v>
      </c>
      <c r="Q15" s="366">
        <f t="shared" si="17"/>
        <v>5</v>
      </c>
      <c r="R15" s="361" t="str">
        <f t="shared" si="4"/>
        <v>Rugby &amp; N'hampton</v>
      </c>
      <c r="S15" s="18">
        <f t="shared" si="5"/>
        <v>41</v>
      </c>
      <c r="T15" s="366">
        <f t="shared" si="18"/>
        <v>5</v>
      </c>
      <c r="U15" s="370">
        <v>4</v>
      </c>
      <c r="V15" s="379" t="str">
        <f t="shared" si="19"/>
        <v>Kettering</v>
      </c>
      <c r="W15" s="404">
        <f t="shared" si="6"/>
        <v>76</v>
      </c>
      <c r="X15" s="386">
        <f t="shared" si="20"/>
        <v>9</v>
      </c>
      <c r="Y15" s="392">
        <f>RANK(X15,X$12:X$19,0)+COUNTIF(X$12:X15,X15)-1</f>
        <v>4</v>
      </c>
      <c r="Z15" s="200" t="str">
        <f t="shared" si="7"/>
        <v>Kettering</v>
      </c>
      <c r="AA15" s="393">
        <f t="shared" si="8"/>
        <v>4</v>
      </c>
      <c r="AB15" s="275" t="str">
        <f t="shared" si="21"/>
        <v>Kettering</v>
      </c>
      <c r="AC15" s="68">
        <f t="shared" si="22"/>
        <v>9</v>
      </c>
      <c r="AD15" s="68">
        <f t="shared" si="23"/>
        <v>76</v>
      </c>
      <c r="AE15" s="366">
        <f t="shared" si="24"/>
        <v>5</v>
      </c>
      <c r="AF15" s="276">
        <f t="shared" si="9"/>
        <v>0</v>
      </c>
      <c r="AG15" s="276">
        <f t="shared" si="10"/>
        <v>0</v>
      </c>
      <c r="AH15" s="276">
        <f>IF(AND($AC15=$AC18,$AD15&lt;$AD18),1,0)</f>
        <v>0</v>
      </c>
      <c r="AI15" s="276">
        <f>IF(AND($AC15=$AC19,$AD15&lt;$AD19),1,0)</f>
        <v>0</v>
      </c>
      <c r="AJ15" s="276">
        <f>IF(AND($AC15=$AC14,$AD15&gt;$AD14),-1,0)</f>
        <v>0</v>
      </c>
      <c r="AK15" s="276">
        <f>IF(AND($AC15=$AC13,$AD15&gt;$AD13),-1,0)</f>
        <v>0</v>
      </c>
      <c r="AL15" s="277">
        <f>IF(AND($AC15=$AC12,$AD15&gt;$AD12),-1,0)</f>
        <v>0</v>
      </c>
      <c r="AM15"/>
      <c r="AN15" s="370">
        <v>4</v>
      </c>
      <c r="AO15" s="379" t="str">
        <f t="shared" si="25"/>
        <v>Kettering</v>
      </c>
      <c r="AP15" s="404">
        <f t="shared" si="11"/>
        <v>122</v>
      </c>
      <c r="AQ15" s="386">
        <f t="shared" si="26"/>
        <v>15</v>
      </c>
      <c r="AR15" s="392">
        <f>RANK(AQ15,AQ$12:AQ$19,0)+COUNTIF(AQ$12:AQ15,AQ15)-1</f>
        <v>4</v>
      </c>
      <c r="AS15" s="200" t="str">
        <f t="shared" si="27"/>
        <v>Kettering</v>
      </c>
      <c r="AT15" s="393">
        <f t="shared" si="12"/>
        <v>4</v>
      </c>
      <c r="AU15" s="275" t="str">
        <f t="shared" si="28"/>
        <v>Kettering</v>
      </c>
      <c r="AV15" s="68">
        <f t="shared" si="29"/>
        <v>15</v>
      </c>
      <c r="AW15" s="68">
        <f t="shared" si="30"/>
        <v>122</v>
      </c>
      <c r="AX15" s="366">
        <f t="shared" si="31"/>
        <v>5</v>
      </c>
      <c r="AY15" s="276">
        <f t="shared" si="13"/>
        <v>0</v>
      </c>
      <c r="AZ15" s="276">
        <f t="shared" si="14"/>
        <v>0</v>
      </c>
      <c r="BA15" s="276">
        <f>IF(AND($AV15=$AV18,$AW15&lt;$AW18),1,0)</f>
        <v>0</v>
      </c>
      <c r="BB15" s="276">
        <f>IF(AND($AV15=$AV19,$AW15&lt;$AW19),1,0)</f>
        <v>0</v>
      </c>
      <c r="BC15" s="276">
        <f>IF(AND($AV15=$AV14,$AW15&gt;$AW14),-1,0)</f>
        <v>0</v>
      </c>
      <c r="BD15" s="276">
        <f>IF(AND($AV15=$AV13,$AW15&gt;$AW13),-1,0)</f>
        <v>0</v>
      </c>
      <c r="BE15" s="277">
        <f>IF(AND($AV15=$AV12,$AW15&gt;$AW12),-1,0)</f>
        <v>0</v>
      </c>
    </row>
    <row r="16" spans="1:57" s="75" customFormat="1" x14ac:dyDescent="0.25">
      <c r="A16" s="107" t="str">
        <f>'Event Details'!D$27</f>
        <v>A</v>
      </c>
      <c r="B16" s="32">
        <f>IF(A$2&gt;=5,5,"")</f>
        <v>5</v>
      </c>
      <c r="C16" s="108" t="str">
        <f>IF(B16="","",'Event Details'!E$27)</f>
        <v>Leicester</v>
      </c>
      <c r="D16" s="335">
        <f>IF($E$4&lt;0,"",VLOOKUP($C16,'League Points Match 1'!$C$6:$E$13,2,FALSE))</f>
        <v>0</v>
      </c>
      <c r="E16" s="336">
        <f>IF($E$4&lt;2,"",VLOOKUP($C16,'League Points Match 2'!$C$6:$E$13,2,FALSE))</f>
        <v>6</v>
      </c>
      <c r="F16" s="110">
        <f>IF($E$4&lt;3,"",VLOOKUP($C16,'League Points Match 3'!$C$6:$E$13,2,FALSE))</f>
        <v>0</v>
      </c>
      <c r="G16" s="374">
        <f>IF(D16="","",RANK(D16,D$12:D$19,0)+COUNTIF(D$12:D16,D16)-1)</f>
        <v>8</v>
      </c>
      <c r="H16" s="18">
        <f>IF(E16="","",RANK(E16,E$12:E$19,0)+COUNTIF(E$12:E16,E16)-1)</f>
        <v>8</v>
      </c>
      <c r="I16" s="366">
        <f>IF(F16="","",RANK(F16,F$12:F$19,0)+COUNTIF(F$12:F16,F16)-1)</f>
        <v>8</v>
      </c>
      <c r="J16" t="str">
        <f t="shared" si="15"/>
        <v>Leicester</v>
      </c>
      <c r="K16" s="402">
        <f t="shared" si="32"/>
        <v>4</v>
      </c>
      <c r="L16" s="361" t="str">
        <f t="shared" si="0"/>
        <v>Amber Valley</v>
      </c>
      <c r="M16" s="18">
        <f t="shared" si="1"/>
        <v>35</v>
      </c>
      <c r="N16" s="366">
        <f t="shared" si="16"/>
        <v>4</v>
      </c>
      <c r="O16" s="361" t="str">
        <f t="shared" si="2"/>
        <v>Banbury</v>
      </c>
      <c r="P16" s="18">
        <f t="shared" si="3"/>
        <v>36</v>
      </c>
      <c r="Q16" s="366">
        <f t="shared" si="17"/>
        <v>3.5</v>
      </c>
      <c r="R16" s="361" t="str">
        <f t="shared" si="4"/>
        <v>Coventry Godiva</v>
      </c>
      <c r="S16" s="18">
        <f t="shared" si="5"/>
        <v>40</v>
      </c>
      <c r="T16" s="366">
        <f t="shared" si="18"/>
        <v>4</v>
      </c>
      <c r="U16" s="370">
        <v>5</v>
      </c>
      <c r="V16" s="379" t="str">
        <f t="shared" si="19"/>
        <v>Leicester</v>
      </c>
      <c r="W16" s="404">
        <f t="shared" si="6"/>
        <v>6</v>
      </c>
      <c r="X16" s="386">
        <f t="shared" si="20"/>
        <v>1</v>
      </c>
      <c r="Y16" s="392">
        <f>RANK(X16,X$12:X$19,0)+COUNTIF(X$12:X16,X16)-1</f>
        <v>8</v>
      </c>
      <c r="Z16" s="200" t="str">
        <f t="shared" si="7"/>
        <v>Leicester</v>
      </c>
      <c r="AA16" s="393">
        <f t="shared" si="8"/>
        <v>5</v>
      </c>
      <c r="AB16" s="275" t="str">
        <f t="shared" si="21"/>
        <v>Banbury</v>
      </c>
      <c r="AC16" s="68">
        <f t="shared" si="22"/>
        <v>8.5</v>
      </c>
      <c r="AD16" s="68">
        <f t="shared" si="23"/>
        <v>73</v>
      </c>
      <c r="AE16" s="366">
        <f t="shared" si="24"/>
        <v>4</v>
      </c>
      <c r="AF16" s="276">
        <f t="shared" si="9"/>
        <v>0</v>
      </c>
      <c r="AG16" s="276">
        <f t="shared" si="10"/>
        <v>0</v>
      </c>
      <c r="AH16" s="276">
        <f>IF(AND($AC16=$AC19,$AD16&lt;$AD19),1,0)</f>
        <v>0</v>
      </c>
      <c r="AI16" s="276">
        <f>IF(AND($AC16=$AC15,$AD16&gt;$AD15),-1,0)</f>
        <v>0</v>
      </c>
      <c r="AJ16" s="276">
        <f>IF(AND($AC16=$AC14,$AD16&gt;$AD14),-1,0)</f>
        <v>0</v>
      </c>
      <c r="AK16" s="276">
        <f>IF(AND($AC16=$AC13,$AD16&gt;$AD13),-1,0)</f>
        <v>0</v>
      </c>
      <c r="AL16" s="277">
        <f>IF(AND($AC16=$AC12,$AD16&gt;$AD12),-1,0)</f>
        <v>0</v>
      </c>
      <c r="AM16"/>
      <c r="AN16" s="370">
        <v>5</v>
      </c>
      <c r="AO16" s="379" t="str">
        <f t="shared" si="25"/>
        <v>Leicester</v>
      </c>
      <c r="AP16" s="404">
        <f t="shared" si="11"/>
        <v>6</v>
      </c>
      <c r="AQ16" s="386">
        <f t="shared" si="26"/>
        <v>1</v>
      </c>
      <c r="AR16" s="392">
        <f>RANK(AQ16,AQ$12:AQ$19,0)+COUNTIF(AQ$12:AQ16,AQ16)-1</f>
        <v>8</v>
      </c>
      <c r="AS16" s="200" t="str">
        <f t="shared" si="27"/>
        <v>Leicester</v>
      </c>
      <c r="AT16" s="393">
        <f t="shared" si="12"/>
        <v>5</v>
      </c>
      <c r="AU16" s="275" t="str">
        <f t="shared" si="28"/>
        <v>Solihull</v>
      </c>
      <c r="AV16" s="68">
        <f t="shared" si="29"/>
        <v>11.5</v>
      </c>
      <c r="AW16" s="68">
        <f t="shared" si="30"/>
        <v>102</v>
      </c>
      <c r="AX16" s="366">
        <f t="shared" si="31"/>
        <v>4</v>
      </c>
      <c r="AY16" s="276">
        <f t="shared" si="13"/>
        <v>0</v>
      </c>
      <c r="AZ16" s="276">
        <f t="shared" si="14"/>
        <v>0</v>
      </c>
      <c r="BA16" s="276">
        <f>IF(AND($AV16=$AV19,$AW16&lt;$AW19),1,0)</f>
        <v>0</v>
      </c>
      <c r="BB16" s="276">
        <f>IF(AND($AV16=$AV15,$AW16&gt;$AW15),-1,0)</f>
        <v>0</v>
      </c>
      <c r="BC16" s="276">
        <f>IF(AND($AV16=$AV14,$AW16&gt;$AW14),-1,0)</f>
        <v>0</v>
      </c>
      <c r="BD16" s="276">
        <f>IF(AND($AV16=$AV13,$AW16&gt;$AW13),-1,0)</f>
        <v>0</v>
      </c>
      <c r="BE16" s="277">
        <f>IF(AND($AV16=$AV12,$AW16&gt;$AW12),-1,0)</f>
        <v>0</v>
      </c>
    </row>
    <row r="17" spans="1:61" s="75" customFormat="1" x14ac:dyDescent="0.25">
      <c r="A17" s="107" t="str">
        <f>'Event Details'!D$28</f>
        <v>R</v>
      </c>
      <c r="B17" s="32">
        <f>IF(A$2&gt;=6,6,"")</f>
        <v>6</v>
      </c>
      <c r="C17" s="108" t="str">
        <f>IF(B17="","",'Event Details'!E$28)</f>
        <v>Rugby &amp; N'hampton</v>
      </c>
      <c r="D17" s="335">
        <f>IF($E$4&lt;0,"",VLOOKUP($C17,'League Points Match 1'!$C$6:$E$13,2,FALSE))</f>
        <v>47</v>
      </c>
      <c r="E17" s="336">
        <f>IF($E$4&lt;2,"",VLOOKUP($C17,'League Points Match 2'!$C$6:$E$13,2,FALSE))</f>
        <v>46</v>
      </c>
      <c r="F17" s="110">
        <f>IF($E$4&lt;3,"",VLOOKUP($C17,'League Points Match 3'!$C$6:$E$13,2,FALSE))</f>
        <v>41</v>
      </c>
      <c r="G17" s="374">
        <f>IF(D17="","",RANK(D17,D$12:D$19,0)+COUNTIF(D$12:D17,D17)-1)</f>
        <v>2</v>
      </c>
      <c r="H17" s="18">
        <f>IF(E17="","",RANK(E17,E$12:E$19,0)+COUNTIF(E$12:E17,E17)-1)</f>
        <v>1</v>
      </c>
      <c r="I17" s="366">
        <f>IF(F17="","",RANK(F17,F$12:F$19,0)+COUNTIF(F$12:F17,F17)-1)</f>
        <v>4</v>
      </c>
      <c r="J17" t="str">
        <f t="shared" si="15"/>
        <v>Rugby &amp; N'hampton</v>
      </c>
      <c r="K17" s="402">
        <f t="shared" si="32"/>
        <v>3</v>
      </c>
      <c r="L17" s="361" t="str">
        <f t="shared" si="0"/>
        <v>Kettering</v>
      </c>
      <c r="M17" s="18">
        <f t="shared" si="1"/>
        <v>33</v>
      </c>
      <c r="N17" s="366">
        <f t="shared" si="16"/>
        <v>3</v>
      </c>
      <c r="O17" s="361" t="str">
        <f t="shared" si="2"/>
        <v>Solihull</v>
      </c>
      <c r="P17" s="18">
        <f t="shared" si="3"/>
        <v>36</v>
      </c>
      <c r="Q17" s="366">
        <f t="shared" si="17"/>
        <v>3.5</v>
      </c>
      <c r="R17" s="361" t="str">
        <f t="shared" si="4"/>
        <v>Amber Valley</v>
      </c>
      <c r="S17" s="18">
        <f t="shared" si="5"/>
        <v>35</v>
      </c>
      <c r="T17" s="366">
        <f t="shared" si="18"/>
        <v>3</v>
      </c>
      <c r="U17" s="370">
        <v>6</v>
      </c>
      <c r="V17" s="379" t="str">
        <f t="shared" si="19"/>
        <v>Rugby &amp; N'hampton</v>
      </c>
      <c r="W17" s="404">
        <f t="shared" si="6"/>
        <v>93</v>
      </c>
      <c r="X17" s="386">
        <f t="shared" si="20"/>
        <v>15</v>
      </c>
      <c r="Y17" s="392">
        <f>RANK(X17,X$12:X$19,0)+COUNTIF(X$12:X17,X17)-1</f>
        <v>1</v>
      </c>
      <c r="Z17" s="200" t="str">
        <f t="shared" si="7"/>
        <v>Rugby &amp; N'hampton</v>
      </c>
      <c r="AA17" s="393">
        <f t="shared" si="8"/>
        <v>6</v>
      </c>
      <c r="AB17" s="275" t="str">
        <f t="shared" si="21"/>
        <v>Coventry Godiva</v>
      </c>
      <c r="AC17" s="68">
        <f t="shared" si="22"/>
        <v>7</v>
      </c>
      <c r="AD17" s="68">
        <f t="shared" si="23"/>
        <v>68</v>
      </c>
      <c r="AE17" s="366">
        <f t="shared" si="24"/>
        <v>3</v>
      </c>
      <c r="AF17" s="276">
        <f t="shared" si="9"/>
        <v>0</v>
      </c>
      <c r="AG17" s="276">
        <f t="shared" si="10"/>
        <v>0</v>
      </c>
      <c r="AH17" s="276">
        <f>IF(AND($AC17=$AC16,$AD17&gt;$AD16),-1,0)</f>
        <v>0</v>
      </c>
      <c r="AI17" s="276">
        <f>IF(AND($AC17=$AC15,$AD17&gt;$AD15),-1,0)</f>
        <v>0</v>
      </c>
      <c r="AJ17" s="276">
        <f>IF(AND($AC17=$AC14,$AD17&gt;$AD14),-1,0)</f>
        <v>0</v>
      </c>
      <c r="AK17" s="276">
        <f>IF(AND($AC17=$AC13,$AD17&gt;$AD13),-1,0)</f>
        <v>0</v>
      </c>
      <c r="AL17" s="277">
        <f>IF(AND($AC17=$AC12,$AD17&gt;$AD12),-1,0)</f>
        <v>0</v>
      </c>
      <c r="AM17"/>
      <c r="AN17" s="370">
        <v>6</v>
      </c>
      <c r="AO17" s="379" t="str">
        <f t="shared" si="25"/>
        <v>Rugby &amp; N'hampton</v>
      </c>
      <c r="AP17" s="404">
        <f t="shared" si="11"/>
        <v>134</v>
      </c>
      <c r="AQ17" s="386">
        <f t="shared" si="26"/>
        <v>20</v>
      </c>
      <c r="AR17" s="392">
        <f>RANK(AQ17,AQ$12:AQ$19,0)+COUNTIF(AQ$12:AQ17,AQ17)-1</f>
        <v>2</v>
      </c>
      <c r="AS17" s="200" t="str">
        <f t="shared" si="27"/>
        <v>Rugby &amp; N'hampton</v>
      </c>
      <c r="AT17" s="393">
        <f t="shared" si="12"/>
        <v>6</v>
      </c>
      <c r="AU17" s="275" t="str">
        <f t="shared" si="28"/>
        <v>Coventry Godiva</v>
      </c>
      <c r="AV17" s="68">
        <f t="shared" si="29"/>
        <v>11</v>
      </c>
      <c r="AW17" s="68">
        <f t="shared" si="30"/>
        <v>108</v>
      </c>
      <c r="AX17" s="366">
        <f t="shared" si="31"/>
        <v>3</v>
      </c>
      <c r="AY17" s="276">
        <f t="shared" si="13"/>
        <v>0</v>
      </c>
      <c r="AZ17" s="276">
        <f t="shared" si="14"/>
        <v>0</v>
      </c>
      <c r="BA17" s="276">
        <f>IF(AND($AV17=$AV16,$AW17&gt;$AW16),-1,0)</f>
        <v>0</v>
      </c>
      <c r="BB17" s="276">
        <f>IF(AND($AV17=$AV15,$AW17&gt;$AW15),-1,0)</f>
        <v>0</v>
      </c>
      <c r="BC17" s="276">
        <f>IF(AND($AV17=$AV14,$AW17&gt;$AW14),-1,0)</f>
        <v>0</v>
      </c>
      <c r="BD17" s="276">
        <f>IF(AND($AV17=$AV13,$AW17&gt;$AW13),-1,0)</f>
        <v>0</v>
      </c>
      <c r="BE17" s="277">
        <f>IF(AND($AV17=$AV12,$AW17&gt;$AW12),-1,0)</f>
        <v>0</v>
      </c>
    </row>
    <row r="18" spans="1:61" s="75" customFormat="1" x14ac:dyDescent="0.25">
      <c r="A18" s="107" t="str">
        <f>'Event Details'!D$29</f>
        <v>M</v>
      </c>
      <c r="B18" s="32">
        <f>IF(A$2&gt;=7,7,"")</f>
        <v>7</v>
      </c>
      <c r="C18" s="108" t="str">
        <f>IF(B18="","",'Event Details'!E$29)</f>
        <v>Solihull</v>
      </c>
      <c r="D18" s="335">
        <f>IF($E$4&lt;0,"",VLOOKUP($C18,'League Points Match 1'!$C$6:$E$13,2,FALSE))</f>
        <v>45</v>
      </c>
      <c r="E18" s="336">
        <f>IF($E$4&lt;2,"",VLOOKUP($C18,'League Points Match 2'!$C$6:$E$13,2,FALSE))</f>
        <v>36</v>
      </c>
      <c r="F18" s="110">
        <f>IF($E$4&lt;3,"",VLOOKUP($C18,'League Points Match 3'!$C$6:$E$13,2,FALSE))</f>
        <v>21</v>
      </c>
      <c r="G18" s="374">
        <f>IF(D18="","",RANK(D18,D$12:D$19,0)+COUNTIF(D$12:D18,D18)-1)</f>
        <v>3</v>
      </c>
      <c r="H18" s="18">
        <f>IF(E18="","",RANK(E18,E$12:E$19,0)+COUNTIF(E$12:E18,E18)-1)</f>
        <v>6</v>
      </c>
      <c r="I18" s="366">
        <f>IF(F18="","",RANK(F18,F$12:F$19,0)+COUNTIF(F$12:F18,F18)-1)</f>
        <v>7</v>
      </c>
      <c r="J18" t="str">
        <f t="shared" si="15"/>
        <v>Solihull</v>
      </c>
      <c r="K18" s="402">
        <f t="shared" si="32"/>
        <v>2</v>
      </c>
      <c r="L18" s="361" t="str">
        <f t="shared" si="0"/>
        <v>Coventry Godiva</v>
      </c>
      <c r="M18" s="18">
        <f t="shared" si="1"/>
        <v>31</v>
      </c>
      <c r="N18" s="366">
        <f t="shared" si="16"/>
        <v>2</v>
      </c>
      <c r="O18" s="361" t="str">
        <f t="shared" si="2"/>
        <v>Amber Valley</v>
      </c>
      <c r="P18" s="18">
        <f t="shared" si="3"/>
        <v>32</v>
      </c>
      <c r="Q18" s="366">
        <f t="shared" si="17"/>
        <v>2</v>
      </c>
      <c r="R18" s="361" t="str">
        <f t="shared" si="4"/>
        <v>Solihull</v>
      </c>
      <c r="S18" s="18">
        <f t="shared" si="5"/>
        <v>21</v>
      </c>
      <c r="T18" s="366">
        <f t="shared" si="18"/>
        <v>2</v>
      </c>
      <c r="U18" s="370">
        <v>7</v>
      </c>
      <c r="V18" s="379" t="str">
        <f t="shared" si="19"/>
        <v>Solihull</v>
      </c>
      <c r="W18" s="404">
        <f t="shared" si="6"/>
        <v>81</v>
      </c>
      <c r="X18" s="386">
        <f t="shared" si="20"/>
        <v>9.5</v>
      </c>
      <c r="Y18" s="392">
        <f>RANK(X18,X$12:X$19,0)+COUNTIF(X$12:X18,X18)-1</f>
        <v>3</v>
      </c>
      <c r="Z18" s="200" t="str">
        <f t="shared" si="7"/>
        <v>Solihull</v>
      </c>
      <c r="AA18" s="393">
        <f t="shared" si="8"/>
        <v>7</v>
      </c>
      <c r="AB18" s="275" t="str">
        <f t="shared" si="21"/>
        <v>Amber Valley</v>
      </c>
      <c r="AC18" s="68">
        <f t="shared" si="22"/>
        <v>6</v>
      </c>
      <c r="AD18" s="68">
        <f t="shared" si="23"/>
        <v>67</v>
      </c>
      <c r="AE18" s="366">
        <f t="shared" si="24"/>
        <v>2</v>
      </c>
      <c r="AF18" s="276">
        <f t="shared" si="9"/>
        <v>0</v>
      </c>
      <c r="AG18" s="276">
        <f>IF(AND($AC18=$AC17,$AD18&gt;$AD17),-1,0)</f>
        <v>0</v>
      </c>
      <c r="AH18" s="276">
        <f>IF(AND($AC18=$AC16,$AD18&gt;$AD16),-1,0)</f>
        <v>0</v>
      </c>
      <c r="AI18" s="276">
        <f>IF(AND($AC18=$AC15,$AD18&gt;$AD15),-1,0)</f>
        <v>0</v>
      </c>
      <c r="AJ18" s="276">
        <f>IF(AND($AC18=$AC14,$AD18&gt;$AD14),-1,0)</f>
        <v>0</v>
      </c>
      <c r="AK18" s="276">
        <f>IF(AND($AC18=$AC13,$AD18&gt;$AD13),-1,0)</f>
        <v>0</v>
      </c>
      <c r="AL18" s="277">
        <f>IF(AND($AC18=$AC12,$AD18&gt;$AD12),-1,0)</f>
        <v>0</v>
      </c>
      <c r="AM18"/>
      <c r="AN18" s="370">
        <v>7</v>
      </c>
      <c r="AO18" s="379" t="str">
        <f t="shared" si="25"/>
        <v>Solihull</v>
      </c>
      <c r="AP18" s="404">
        <f t="shared" si="11"/>
        <v>102</v>
      </c>
      <c r="AQ18" s="386">
        <f t="shared" si="26"/>
        <v>11.5</v>
      </c>
      <c r="AR18" s="392">
        <f>RANK(AQ18,AQ$12:AQ$19,0)+COUNTIF(AQ$12:AQ18,AQ18)-1</f>
        <v>5</v>
      </c>
      <c r="AS18" s="200" t="str">
        <f t="shared" si="27"/>
        <v>Solihull</v>
      </c>
      <c r="AT18" s="393">
        <f t="shared" si="12"/>
        <v>7</v>
      </c>
      <c r="AU18" s="275" t="str">
        <f t="shared" si="28"/>
        <v>Amber Valley</v>
      </c>
      <c r="AV18" s="68">
        <f t="shared" si="29"/>
        <v>9</v>
      </c>
      <c r="AW18" s="68">
        <f t="shared" si="30"/>
        <v>102</v>
      </c>
      <c r="AX18" s="366">
        <f t="shared" si="31"/>
        <v>2</v>
      </c>
      <c r="AY18" s="276">
        <f t="shared" si="13"/>
        <v>0</v>
      </c>
      <c r="AZ18" s="276">
        <f>IF(AND($AV18=$AV17,$AW18&gt;$AW17),-1,0)</f>
        <v>0</v>
      </c>
      <c r="BA18" s="276">
        <f>IF(AND($AV18=$AV16,$AW18&gt;$AW16),-1,0)</f>
        <v>0</v>
      </c>
      <c r="BB18" s="276">
        <f>IF(AND($AV18=$AV15,$AW18&gt;$AW15),-1,0)</f>
        <v>0</v>
      </c>
      <c r="BC18" s="276">
        <f>IF(AND($AV18=$AV14,$AW18&gt;$AW14),-1,0)</f>
        <v>0</v>
      </c>
      <c r="BD18" s="276">
        <f>IF(AND($AV18=$AV13,$AW18&gt;$AW13),-1,0)</f>
        <v>0</v>
      </c>
      <c r="BE18" s="277">
        <f>IF(AND($AV18=$AV12,$AW18&gt;$AW12),-1,0)</f>
        <v>0</v>
      </c>
    </row>
    <row r="19" spans="1:61" s="75" customFormat="1" x14ac:dyDescent="0.25">
      <c r="A19" s="107" t="str">
        <f>'Event Details'!D$30</f>
        <v>D</v>
      </c>
      <c r="B19" s="32">
        <f>IF(A$2&gt;=8,8,"")</f>
        <v>8</v>
      </c>
      <c r="C19" s="108" t="str">
        <f>IF(B19="","",'Event Details'!E$30)</f>
        <v>Stratford</v>
      </c>
      <c r="D19" s="335">
        <f>IF($E$4&lt;0,"",VLOOKUP($C19,'League Points Match 1'!$C$6:$E$13,2,FALSE))</f>
        <v>48</v>
      </c>
      <c r="E19" s="336">
        <f>IF($E$4&lt;2,"",VLOOKUP($C19,'League Points Match 2'!$C$6:$E$13,2,FALSE))</f>
        <v>45</v>
      </c>
      <c r="F19" s="110">
        <f>IF($E$4&lt;3,"",VLOOKUP($C19,'League Points Match 3'!$C$6:$E$13,2,FALSE))</f>
        <v>48</v>
      </c>
      <c r="G19" s="374">
        <f>IF(D19="","",RANK(D19,D$12:D$19,0)+COUNTIF(D$12:D19,D19)-1)</f>
        <v>1</v>
      </c>
      <c r="H19" s="18">
        <f>IF(E19="","",RANK(E19,E$12:E$19,0)+COUNTIF(E$12:E19,E19)-1)</f>
        <v>2</v>
      </c>
      <c r="I19" s="366">
        <f>IF(F19="","",RANK(F19,F$12:F$19,0)+COUNTIF(F$12:F19,F19)-1)</f>
        <v>1</v>
      </c>
      <c r="J19" t="str">
        <f t="shared" si="15"/>
        <v>Stratford</v>
      </c>
      <c r="K19" s="402">
        <f t="shared" si="32"/>
        <v>1</v>
      </c>
      <c r="L19" s="361" t="str">
        <f t="shared" si="0"/>
        <v>Leicester</v>
      </c>
      <c r="M19" s="18">
        <f t="shared" si="1"/>
        <v>0</v>
      </c>
      <c r="N19" s="366">
        <f t="shared" si="16"/>
        <v>0</v>
      </c>
      <c r="O19" s="361" t="str">
        <f t="shared" si="2"/>
        <v>Leicester</v>
      </c>
      <c r="P19" s="18">
        <f t="shared" si="3"/>
        <v>6</v>
      </c>
      <c r="Q19" s="366">
        <f t="shared" si="17"/>
        <v>1</v>
      </c>
      <c r="R19" s="361" t="str">
        <f t="shared" si="4"/>
        <v>Leicester</v>
      </c>
      <c r="S19" s="18">
        <f t="shared" si="5"/>
        <v>0</v>
      </c>
      <c r="T19" s="366">
        <f t="shared" si="18"/>
        <v>0</v>
      </c>
      <c r="U19" s="370">
        <v>8</v>
      </c>
      <c r="V19" s="379" t="str">
        <f t="shared" si="19"/>
        <v>Stratford</v>
      </c>
      <c r="W19" s="404">
        <f t="shared" si="6"/>
        <v>93</v>
      </c>
      <c r="X19" s="386">
        <f t="shared" si="20"/>
        <v>15</v>
      </c>
      <c r="Y19" s="392">
        <f>RANK(X19,X$12:X$19,0)+COUNTIF(X$12:X19,X19)-1</f>
        <v>2</v>
      </c>
      <c r="Z19" s="200" t="str">
        <f t="shared" si="7"/>
        <v>Stratford</v>
      </c>
      <c r="AA19" s="393">
        <f t="shared" si="8"/>
        <v>8</v>
      </c>
      <c r="AB19" s="275" t="str">
        <f t="shared" si="21"/>
        <v>Leicester</v>
      </c>
      <c r="AC19" s="68">
        <f t="shared" si="22"/>
        <v>1</v>
      </c>
      <c r="AD19" s="68">
        <f t="shared" si="23"/>
        <v>6</v>
      </c>
      <c r="AE19" s="366">
        <f t="shared" si="24"/>
        <v>1</v>
      </c>
      <c r="AF19" s="276">
        <f>IF(AND($AC19=$AC18,$AD19&gt;$AD18),-1,0)</f>
        <v>0</v>
      </c>
      <c r="AG19" s="276">
        <f>IF(AND($AC19=$AC17,$AD19&gt;$AD17),-1,0)</f>
        <v>0</v>
      </c>
      <c r="AH19" s="276">
        <f>IF(AND($AC19=$AC16,$AD19&gt;$AD16),-1,0)</f>
        <v>0</v>
      </c>
      <c r="AI19" s="276">
        <f>IF(AND($AC19=$AC15,$AD19&gt;$AD15),-1,0)</f>
        <v>0</v>
      </c>
      <c r="AJ19" s="276">
        <f>IF(AND($AC19=$AC14,$AD19&gt;$AD14),-1,0)</f>
        <v>0</v>
      </c>
      <c r="AK19" s="276">
        <f>IF(AND($AC19=$AC13,$AD19&gt;$AD13),-1,0)</f>
        <v>0</v>
      </c>
      <c r="AL19" s="277">
        <f>IF(AND($AC19=$AC12,$AD19&gt;$AD12),-1,0)</f>
        <v>0</v>
      </c>
      <c r="AM19"/>
      <c r="AN19" s="370">
        <v>8</v>
      </c>
      <c r="AO19" s="379" t="str">
        <f t="shared" si="25"/>
        <v>Stratford</v>
      </c>
      <c r="AP19" s="404">
        <f t="shared" si="11"/>
        <v>141</v>
      </c>
      <c r="AQ19" s="386">
        <f t="shared" si="26"/>
        <v>23</v>
      </c>
      <c r="AR19" s="392">
        <f>RANK(AQ19,AQ$12:AQ$19,0)+COUNTIF(AQ$12:AQ19,AQ19)-1</f>
        <v>1</v>
      </c>
      <c r="AS19" s="200" t="str">
        <f t="shared" si="27"/>
        <v>Stratford</v>
      </c>
      <c r="AT19" s="393">
        <f t="shared" si="12"/>
        <v>8</v>
      </c>
      <c r="AU19" s="275" t="str">
        <f t="shared" si="28"/>
        <v>Leicester</v>
      </c>
      <c r="AV19" s="68">
        <f t="shared" si="29"/>
        <v>1</v>
      </c>
      <c r="AW19" s="68">
        <f t="shared" si="30"/>
        <v>6</v>
      </c>
      <c r="AX19" s="366">
        <f t="shared" si="31"/>
        <v>1</v>
      </c>
      <c r="AY19" s="276">
        <f>IF(AND($AV19=$AV18,$AW19&gt;$AW18),-1,0)</f>
        <v>0</v>
      </c>
      <c r="AZ19" s="276">
        <f>IF(AND($AV19=$AV17,$AW19&gt;$AW17),-1,0)</f>
        <v>0</v>
      </c>
      <c r="BA19" s="276">
        <f>IF(AND($AV19=$AV16,$AW19&gt;$AW16),-1,0)</f>
        <v>0</v>
      </c>
      <c r="BB19" s="276">
        <f>IF(AND($AV19=$AV15,$AW19&gt;$AW15),-1,0)</f>
        <v>0</v>
      </c>
      <c r="BC19" s="276">
        <f>IF(AND($AV19=$AV14,$AW19&gt;$AW14),-1,0)</f>
        <v>0</v>
      </c>
      <c r="BD19" s="276">
        <f>IF(AND($AV19=$AV13,$AW19&gt;$AW13),-1,0)</f>
        <v>0</v>
      </c>
      <c r="BE19" s="277">
        <f>IF(AND($AV19=$AV12,$AW19&gt;$AW12),-1,0)</f>
        <v>0</v>
      </c>
    </row>
    <row r="20" spans="1:61" s="75" customFormat="1" ht="13.8" thickBot="1" x14ac:dyDescent="0.3">
      <c r="A20" s="107">
        <f>'Event Details'!D$31</f>
        <v>0</v>
      </c>
      <c r="B20" s="39" t="str">
        <f>IF(A$2&gt;=9,9,"")</f>
        <v/>
      </c>
      <c r="C20" s="135" t="str">
        <f>IF(B20="","",'Event Details'!E$31)</f>
        <v/>
      </c>
      <c r="D20" s="136"/>
      <c r="E20" s="137"/>
      <c r="F20" s="137"/>
      <c r="G20" s="407"/>
      <c r="H20" s="408"/>
      <c r="I20" s="409"/>
      <c r="J20"/>
      <c r="K20" s="394"/>
      <c r="L20" s="363"/>
      <c r="M20" s="364"/>
      <c r="N20" s="365"/>
      <c r="O20" s="363"/>
      <c r="P20" s="364"/>
      <c r="Q20" s="365"/>
      <c r="R20" s="363"/>
      <c r="S20" s="364"/>
      <c r="T20" s="365"/>
      <c r="U20" s="371" t="str">
        <f>IF(T$2&gt;=9,9,"")</f>
        <v/>
      </c>
      <c r="V20" s="42" t="str">
        <f>IF(Q20="","",'Event Details'!W$30)</f>
        <v/>
      </c>
      <c r="W20" s="387"/>
      <c r="X20" s="388"/>
      <c r="Y20" s="389"/>
      <c r="Z20" s="42" t="str">
        <f>IF(U20="","",'Event Details'!AA$30)</f>
        <v/>
      </c>
      <c r="AA20" s="394"/>
      <c r="AB20" s="375"/>
      <c r="AC20" s="378"/>
      <c r="AD20" s="378"/>
      <c r="AE20" s="378"/>
      <c r="AF20" s="378"/>
      <c r="AG20" s="378"/>
      <c r="AH20" s="378"/>
      <c r="AI20" s="378"/>
      <c r="AJ20" s="378"/>
      <c r="AK20" s="378"/>
      <c r="AL20" s="376"/>
      <c r="AM20"/>
      <c r="AN20" s="371" t="str">
        <f>IF(BH$2&gt;=9,9,"")</f>
        <v/>
      </c>
      <c r="AO20" s="42" t="str">
        <f>IF(T20="","",'Event Details'!AR$30)</f>
        <v/>
      </c>
      <c r="AP20" s="387"/>
      <c r="AQ20" s="388"/>
      <c r="AR20" s="389"/>
      <c r="AS20" s="42" t="str">
        <f>IF(AN20="","",'Event Details'!AV$30)</f>
        <v/>
      </c>
      <c r="AT20" s="394"/>
      <c r="AU20" s="375"/>
      <c r="AV20" s="378"/>
      <c r="AW20" s="378"/>
      <c r="AX20" s="376"/>
      <c r="AY20" s="378"/>
      <c r="AZ20" s="378"/>
      <c r="BA20" s="378"/>
      <c r="BB20" s="378"/>
      <c r="BC20" s="378"/>
      <c r="BD20" s="378"/>
      <c r="BE20" s="376"/>
    </row>
    <row r="21" spans="1:61" s="75" customFormat="1" x14ac:dyDescent="0.25">
      <c r="B21" s="148"/>
      <c r="D21" s="70">
        <f>SUM(D12:D20)</f>
        <v>276</v>
      </c>
      <c r="E21" s="70">
        <f>SUM(E12:E20)</f>
        <v>281</v>
      </c>
      <c r="F21" s="70">
        <f>SUM(F12:F20)</f>
        <v>278</v>
      </c>
      <c r="G21" s="70">
        <f>MAX(G12:G20)</f>
        <v>8</v>
      </c>
      <c r="H21" s="70">
        <f>MAX(H12:H20)</f>
        <v>8</v>
      </c>
      <c r="I21" s="70">
        <f>MAX(I12:I20)</f>
        <v>8</v>
      </c>
      <c r="J21"/>
      <c r="K21" s="9"/>
      <c r="L21"/>
      <c r="M21"/>
      <c r="N21"/>
      <c r="O21"/>
      <c r="P21"/>
      <c r="Q21"/>
      <c r="R21"/>
      <c r="S21"/>
      <c r="T21"/>
      <c r="U21"/>
      <c r="V21"/>
      <c r="W21" s="70"/>
      <c r="X21" s="70"/>
      <c r="Y21"/>
      <c r="Z21" s="70"/>
      <c r="AA21"/>
      <c r="AB21"/>
      <c r="AC21"/>
      <c r="AD21" s="405">
        <f>SUM(AE12:AE20)</f>
        <v>36</v>
      </c>
      <c r="AE21"/>
      <c r="AF21"/>
      <c r="AG21"/>
      <c r="AH21"/>
      <c r="AI21"/>
      <c r="AJ21"/>
      <c r="AK21"/>
      <c r="AL21"/>
      <c r="AM21"/>
      <c r="AN21"/>
      <c r="AO21"/>
      <c r="AP21" s="70"/>
      <c r="AQ21" s="70"/>
      <c r="AR21"/>
      <c r="AS21" s="70"/>
      <c r="AT21"/>
      <c r="AU21"/>
      <c r="AV21"/>
      <c r="AW21" s="405">
        <f>SUM(AX12:AX20)</f>
        <v>36</v>
      </c>
      <c r="AX21"/>
      <c r="AY21"/>
      <c r="AZ21"/>
      <c r="BA21"/>
      <c r="BB21"/>
      <c r="BC21"/>
      <c r="BD21"/>
      <c r="BE21"/>
    </row>
    <row r="22" spans="1:61" s="75" customFormat="1" x14ac:dyDescent="0.25">
      <c r="B22" s="148"/>
      <c r="D22" s="70"/>
      <c r="E22" s="70"/>
      <c r="F22" s="70"/>
    </row>
    <row r="23" spans="1:61" s="79" customFormat="1" ht="14.25" customHeight="1" x14ac:dyDescent="0.3">
      <c r="B23" s="149"/>
      <c r="D23" s="80" t="s">
        <v>90</v>
      </c>
      <c r="H23" s="81" t="str">
        <f>H$6</f>
        <v>Division 1</v>
      </c>
      <c r="J23"/>
      <c r="K23" s="9"/>
      <c r="L23">
        <v>4</v>
      </c>
      <c r="M23">
        <v>2</v>
      </c>
      <c r="N23"/>
      <c r="O23">
        <v>3</v>
      </c>
      <c r="P23">
        <v>3</v>
      </c>
      <c r="Q23"/>
      <c r="R23">
        <v>2</v>
      </c>
      <c r="S23">
        <v>4</v>
      </c>
      <c r="T23"/>
      <c r="U23"/>
      <c r="V23"/>
      <c r="X23" s="79">
        <v>3</v>
      </c>
      <c r="Y23"/>
      <c r="AA23">
        <v>2</v>
      </c>
      <c r="AB23">
        <v>3</v>
      </c>
      <c r="AC23">
        <v>2</v>
      </c>
      <c r="AD23"/>
      <c r="AE23"/>
      <c r="AF23"/>
      <c r="AG23"/>
      <c r="AH23"/>
      <c r="AI23"/>
      <c r="AJ23"/>
      <c r="AK23"/>
      <c r="AL23"/>
      <c r="AM23"/>
      <c r="AN23"/>
      <c r="AO23"/>
      <c r="AQ23" s="79">
        <v>3</v>
      </c>
      <c r="AR23"/>
      <c r="AT23">
        <v>2</v>
      </c>
      <c r="AU23">
        <v>3</v>
      </c>
      <c r="AV23">
        <v>2</v>
      </c>
      <c r="AW23"/>
      <c r="AX23"/>
      <c r="AY23"/>
      <c r="AZ23"/>
      <c r="BA23"/>
      <c r="BB23"/>
      <c r="BC23"/>
      <c r="BD23"/>
      <c r="BE23"/>
      <c r="BG23" s="75">
        <v>3</v>
      </c>
      <c r="BH23" s="75">
        <v>3</v>
      </c>
      <c r="BI23" s="75">
        <v>3</v>
      </c>
    </row>
    <row r="24" spans="1:61" s="75" customFormat="1" ht="13.8" thickBot="1" x14ac:dyDescent="0.3">
      <c r="D24" s="151"/>
      <c r="J24" s="17"/>
      <c r="K24" s="9"/>
      <c r="L24"/>
      <c r="M24"/>
      <c r="N24"/>
      <c r="O24"/>
      <c r="P24"/>
      <c r="Q24"/>
      <c r="R24"/>
      <c r="S24"/>
      <c r="T24"/>
      <c r="U24"/>
      <c r="V24"/>
      <c r="Y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R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61" s="75" customFormat="1" ht="13.8" thickBot="1" x14ac:dyDescent="0.3">
      <c r="D25" s="554" t="s">
        <v>79</v>
      </c>
      <c r="E25" s="554"/>
      <c r="F25" s="554"/>
      <c r="G25" s="551" t="s">
        <v>81</v>
      </c>
      <c r="H25" s="552"/>
      <c r="I25" s="553"/>
      <c r="J25"/>
      <c r="K25" s="9"/>
      <c r="L25" s="545" t="s">
        <v>121</v>
      </c>
      <c r="M25" s="546"/>
      <c r="N25" s="546"/>
      <c r="O25" s="546"/>
      <c r="P25" s="546"/>
      <c r="Q25" s="546"/>
      <c r="R25" s="546"/>
      <c r="S25" s="546"/>
      <c r="T25" s="547"/>
      <c r="U25" s="545" t="s">
        <v>118</v>
      </c>
      <c r="V25" s="546"/>
      <c r="W25" s="546"/>
      <c r="X25" s="546"/>
      <c r="Y25" s="547"/>
      <c r="Z25"/>
      <c r="AA25" s="539" t="s">
        <v>117</v>
      </c>
      <c r="AB25" s="540"/>
      <c r="AC25" s="540"/>
      <c r="AD25" s="540"/>
      <c r="AE25" s="540"/>
      <c r="AF25" s="540"/>
      <c r="AG25" s="540"/>
      <c r="AH25" s="540"/>
      <c r="AI25" s="540"/>
      <c r="AJ25" s="540"/>
      <c r="AK25" s="540"/>
      <c r="AL25" s="541"/>
      <c r="AM25"/>
      <c r="AN25" s="542" t="s">
        <v>119</v>
      </c>
      <c r="AO25" s="543"/>
      <c r="AP25" s="543"/>
      <c r="AQ25" s="543"/>
      <c r="AR25" s="544"/>
      <c r="AS25"/>
      <c r="AT25" s="539" t="s">
        <v>120</v>
      </c>
      <c r="AU25" s="540"/>
      <c r="AV25" s="540"/>
      <c r="AW25" s="540"/>
      <c r="AX25" s="540"/>
      <c r="AY25" s="540"/>
      <c r="AZ25" s="540"/>
      <c r="BA25" s="540"/>
      <c r="BB25" s="540"/>
      <c r="BC25" s="540"/>
      <c r="BD25" s="540"/>
      <c r="BE25" s="541"/>
      <c r="BG25" s="554" t="s">
        <v>80</v>
      </c>
      <c r="BH25" s="554"/>
      <c r="BI25" s="554"/>
    </row>
    <row r="26" spans="1:61" s="75" customFormat="1" x14ac:dyDescent="0.25">
      <c r="B26" s="44" t="s">
        <v>49</v>
      </c>
      <c r="C26" s="49" t="s">
        <v>50</v>
      </c>
      <c r="D26" s="45" t="s">
        <v>38</v>
      </c>
      <c r="E26" s="82" t="s">
        <v>38</v>
      </c>
      <c r="F26" s="82" t="s">
        <v>38</v>
      </c>
      <c r="G26" s="339" t="s">
        <v>38</v>
      </c>
      <c r="H26" s="344" t="s">
        <v>38</v>
      </c>
      <c r="I26" s="340" t="s">
        <v>38</v>
      </c>
      <c r="J26"/>
      <c r="K26" s="400"/>
      <c r="L26" s="548" t="s">
        <v>82</v>
      </c>
      <c r="M26" s="549"/>
      <c r="N26" s="550"/>
      <c r="O26" s="548" t="s">
        <v>83</v>
      </c>
      <c r="P26" s="549"/>
      <c r="Q26" s="550"/>
      <c r="R26" s="548" t="s">
        <v>84</v>
      </c>
      <c r="S26" s="549"/>
      <c r="T26" s="550"/>
      <c r="U26" s="360" t="s">
        <v>49</v>
      </c>
      <c r="V26" s="368"/>
      <c r="W26" s="339"/>
      <c r="X26" s="344"/>
      <c r="Y26" s="340"/>
      <c r="Z26" s="390"/>
      <c r="AA26" s="395" t="s">
        <v>116</v>
      </c>
      <c r="AB26" s="384"/>
      <c r="AC26" s="380"/>
      <c r="AD26" s="380"/>
      <c r="AE26" s="380"/>
      <c r="AF26" s="380"/>
      <c r="AG26" s="380"/>
      <c r="AH26" s="380"/>
      <c r="AI26" s="380"/>
      <c r="AJ26" s="380"/>
      <c r="AK26" s="380"/>
      <c r="AL26" s="381"/>
      <c r="AM26"/>
      <c r="AN26" s="400" t="s">
        <v>49</v>
      </c>
      <c r="AO26" s="390" t="s">
        <v>50</v>
      </c>
      <c r="AP26" s="339"/>
      <c r="AQ26" s="344"/>
      <c r="AR26" s="340"/>
      <c r="AS26" s="390" t="s">
        <v>50</v>
      </c>
      <c r="AT26" s="395" t="s">
        <v>116</v>
      </c>
      <c r="AU26" s="384" t="s">
        <v>19</v>
      </c>
      <c r="AV26" s="380"/>
      <c r="AW26" s="380"/>
      <c r="AX26" s="380"/>
      <c r="AY26" s="380"/>
      <c r="AZ26" s="380"/>
      <c r="BA26" s="380"/>
      <c r="BB26" s="380"/>
      <c r="BC26" s="380"/>
      <c r="BD26" s="380"/>
      <c r="BE26" s="381"/>
      <c r="BG26" s="45" t="s">
        <v>38</v>
      </c>
      <c r="BH26" s="82" t="s">
        <v>38</v>
      </c>
      <c r="BI26" s="83" t="s">
        <v>38</v>
      </c>
    </row>
    <row r="27" spans="1:61" s="75" customFormat="1" ht="13.5" customHeight="1" thickBot="1" x14ac:dyDescent="0.3">
      <c r="B27" s="85"/>
      <c r="C27" s="86"/>
      <c r="D27" s="87">
        <v>1</v>
      </c>
      <c r="E27" s="88">
        <v>2</v>
      </c>
      <c r="F27" s="88">
        <v>3</v>
      </c>
      <c r="G27" s="337">
        <v>1</v>
      </c>
      <c r="H27" s="88">
        <v>2</v>
      </c>
      <c r="I27" s="338">
        <v>3</v>
      </c>
      <c r="J27"/>
      <c r="K27" s="401" t="s">
        <v>102</v>
      </c>
      <c r="L27" s="292" t="s">
        <v>19</v>
      </c>
      <c r="M27" s="293" t="s">
        <v>88</v>
      </c>
      <c r="N27" s="294" t="s">
        <v>70</v>
      </c>
      <c r="O27" s="292" t="s">
        <v>19</v>
      </c>
      <c r="P27" s="293" t="s">
        <v>88</v>
      </c>
      <c r="Q27" s="294" t="s">
        <v>70</v>
      </c>
      <c r="R27" s="292" t="s">
        <v>19</v>
      </c>
      <c r="S27" s="293" t="s">
        <v>88</v>
      </c>
      <c r="T27" s="294" t="s">
        <v>70</v>
      </c>
      <c r="U27" s="367"/>
      <c r="V27" s="406" t="s">
        <v>19</v>
      </c>
      <c r="W27" s="337" t="s">
        <v>88</v>
      </c>
      <c r="X27" s="88" t="s">
        <v>89</v>
      </c>
      <c r="Y27" s="294" t="s">
        <v>87</v>
      </c>
      <c r="Z27" s="293" t="s">
        <v>19</v>
      </c>
      <c r="AA27" s="396" t="s">
        <v>87</v>
      </c>
      <c r="AB27" s="385" t="s">
        <v>19</v>
      </c>
      <c r="AC27" s="88" t="s">
        <v>89</v>
      </c>
      <c r="AD27" s="88" t="s">
        <v>88</v>
      </c>
      <c r="AE27" s="88" t="s">
        <v>102</v>
      </c>
      <c r="AF27" s="382"/>
      <c r="AG27" s="382"/>
      <c r="AH27" s="382"/>
      <c r="AI27" s="382"/>
      <c r="AJ27" s="382"/>
      <c r="AK27" s="382"/>
      <c r="AL27" s="383"/>
      <c r="AM27"/>
      <c r="AN27" s="403"/>
      <c r="AO27" s="391"/>
      <c r="AP27" s="337" t="s">
        <v>88</v>
      </c>
      <c r="AQ27" s="88" t="s">
        <v>89</v>
      </c>
      <c r="AR27" s="294" t="s">
        <v>87</v>
      </c>
      <c r="AS27" s="391"/>
      <c r="AT27" s="396" t="s">
        <v>87</v>
      </c>
      <c r="AU27" s="385" t="s">
        <v>54</v>
      </c>
      <c r="AV27" s="88" t="s">
        <v>89</v>
      </c>
      <c r="AW27" s="88" t="s">
        <v>88</v>
      </c>
      <c r="AX27" s="88" t="s">
        <v>102</v>
      </c>
      <c r="AY27" s="382"/>
      <c r="AZ27" s="382"/>
      <c r="BA27" s="382"/>
      <c r="BB27" s="382"/>
      <c r="BC27" s="382"/>
      <c r="BD27" s="382"/>
      <c r="BE27" s="383"/>
      <c r="BG27" s="87">
        <v>1</v>
      </c>
      <c r="BH27" s="88">
        <v>2</v>
      </c>
      <c r="BI27" s="90">
        <v>3</v>
      </c>
    </row>
    <row r="28" spans="1:61" s="75" customFormat="1" ht="13.8" thickBot="1" x14ac:dyDescent="0.3">
      <c r="B28" s="50"/>
      <c r="C28" s="50"/>
      <c r="D28" s="93" t="str">
        <f>IF($A$3=1,O$2,IF($A$3=2,O$3,O$4))</f>
        <v>Rugby &amp; N'hampton</v>
      </c>
      <c r="E28" s="94" t="str">
        <f>IF($A$3=1,P$2,IF($A$3=2,P$3,P$4))</f>
        <v>Coventry</v>
      </c>
      <c r="F28" s="94" t="str">
        <f>IF($A$3=1,Q$2,IF($A$3=2,Q$3,Q$4))</f>
        <v>Banbury</v>
      </c>
      <c r="G28" s="292"/>
      <c r="H28" s="413"/>
      <c r="I28" s="414"/>
      <c r="J28"/>
      <c r="K28" s="402"/>
      <c r="L28" s="361"/>
      <c r="M28" s="17"/>
      <c r="N28" s="362"/>
      <c r="O28" s="361"/>
      <c r="P28" s="17"/>
      <c r="Q28" s="362"/>
      <c r="R28" s="361"/>
      <c r="S28" s="17"/>
      <c r="T28" s="362"/>
      <c r="U28" s="369"/>
      <c r="V28"/>
      <c r="W28" s="372"/>
      <c r="X28" s="377"/>
      <c r="Y28" s="373"/>
      <c r="Z28"/>
      <c r="AA28" s="369"/>
      <c r="AB28" s="372"/>
      <c r="AC28" s="377"/>
      <c r="AD28" s="377"/>
      <c r="AE28" s="377"/>
      <c r="AF28" s="377"/>
      <c r="AG28" s="377"/>
      <c r="AH28" s="377"/>
      <c r="AI28" s="377"/>
      <c r="AJ28" s="377"/>
      <c r="AK28" s="377"/>
      <c r="AL28" s="373"/>
      <c r="AM28"/>
      <c r="AN28" s="369"/>
      <c r="AO28"/>
      <c r="AP28" s="372"/>
      <c r="AQ28" s="377"/>
      <c r="AR28" s="373"/>
      <c r="AS28"/>
      <c r="AT28" s="369"/>
      <c r="AU28" s="372"/>
      <c r="AV28" s="377"/>
      <c r="AW28" s="377"/>
      <c r="AX28" s="373"/>
      <c r="AY28" s="377"/>
      <c r="AZ28" s="377"/>
      <c r="BA28" s="377"/>
      <c r="BB28" s="377"/>
      <c r="BC28" s="377"/>
      <c r="BD28" s="377"/>
      <c r="BE28" s="373"/>
      <c r="BG28" s="420"/>
      <c r="BH28" s="421"/>
      <c r="BI28" s="422"/>
    </row>
    <row r="29" spans="1:61" s="75" customFormat="1" x14ac:dyDescent="0.25">
      <c r="A29" s="107" t="str">
        <f>'Event Details'!D$23</f>
        <v>V</v>
      </c>
      <c r="B29" s="32">
        <v>1</v>
      </c>
      <c r="C29" s="108" t="str">
        <f>IF(B29="","",'Event Details'!E$23)</f>
        <v>Amber Valley</v>
      </c>
      <c r="D29" s="335">
        <f>IF($E$4&lt;0,"",VLOOKUP($C29,'League Points Match 1'!$H$6:$K$13,3,FALSE))</f>
        <v>116</v>
      </c>
      <c r="E29" s="336">
        <f>IF($E$4&lt;2,"",VLOOKUP($C29,'League Points Match 2'!$H$6:$K$13,3,FALSE))</f>
        <v>101</v>
      </c>
      <c r="F29" s="110">
        <f>IF($E$4&lt;3,"",VLOOKUP($C29,'League Points Match 3'!$H$6:$K$13,3,FALSE))</f>
        <v>78</v>
      </c>
      <c r="G29" s="397">
        <f>IF(D29="","",RANK(D29,D$29:D$36,0)+COUNTIF(D$29:D29,D29)-1)</f>
        <v>1</v>
      </c>
      <c r="H29" s="398">
        <f>IF(E29="","",RANK(E29,E$29:E$36,0)+COUNTIF(E$29:E29,E29)-1)</f>
        <v>3</v>
      </c>
      <c r="I29" s="399">
        <f>IF(F29="","",RANK(F29,F$29:F$36,0)+COUNTIF(F$29:F29,F29)-1)</f>
        <v>5</v>
      </c>
      <c r="J29" t="str">
        <f>C29</f>
        <v>Amber Valley</v>
      </c>
      <c r="K29" s="402">
        <f>K12</f>
        <v>8</v>
      </c>
      <c r="L29" s="361" t="str">
        <f t="shared" ref="L29:L36" si="33">IF(G29="","",VLOOKUP(U29,G$29:J$36,L$23,FALSE))</f>
        <v>Amber Valley</v>
      </c>
      <c r="M29" s="18">
        <f t="shared" ref="M29:M36" si="34">IF(L29="","",VLOOKUP(L29,C$29:D$36,M$23,FALSE))</f>
        <v>116</v>
      </c>
      <c r="N29" s="366">
        <f>IF(AND(M29&gt;0,M29&lt;&gt;""),SUMIF(M$29:M$36,M29,K$29:K$36)/COUNTIF(M$29:M$36,M29),0)</f>
        <v>8</v>
      </c>
      <c r="O29" s="361" t="str">
        <f t="shared" ref="O29:O36" si="35">IF(H29="","",VLOOKUP(U29,H$29:J$36,O$23,FALSE))</f>
        <v>Stratford</v>
      </c>
      <c r="P29" s="18">
        <f t="shared" ref="P29:P36" si="36">IF(O29="","",VLOOKUP(O29,C$29:F$36,P$23,FALSE))</f>
        <v>125</v>
      </c>
      <c r="Q29" s="366">
        <f>IF(AND(P29&gt;0,P29&lt;&gt;""),SUMIF(P$29:P$36,P29,K$29:K$36)/COUNTIF(P$29:P$36,P29),0)</f>
        <v>8</v>
      </c>
      <c r="R29" s="361" t="str">
        <f t="shared" ref="R29:R36" si="37">IF(I29="","",VLOOKUP(U29,I$29:J$36,R$23,FALSE))</f>
        <v>Stratford</v>
      </c>
      <c r="S29" s="18">
        <f t="shared" ref="S29:S36" si="38">IF(R29="","",VLOOKUP(R29,C$29:F$36,S$23,FALSE))</f>
        <v>125</v>
      </c>
      <c r="T29" s="366">
        <f>IF(AND(S29&gt;0,S29&lt;&gt;""),SUMIF(S$29:S$36,S29,K$29:K$36)/COUNTIF(S$29:S$36,S29),0)</f>
        <v>8</v>
      </c>
      <c r="U29" s="370">
        <v>1</v>
      </c>
      <c r="V29" s="379" t="str">
        <f>C29</f>
        <v>Amber Valley</v>
      </c>
      <c r="W29" s="404">
        <f t="shared" ref="W29:W36" si="39">D29+E29</f>
        <v>217</v>
      </c>
      <c r="X29" s="386">
        <f>VLOOKUP(Z29,L$29:N$36,X$23,FALSE)+VLOOKUP(Z29,O$29:Q$36,X$23,FALSE)</f>
        <v>14</v>
      </c>
      <c r="Y29" s="392">
        <f>RANK(X29,X$29:X$36,0)+COUNTIF(X29:X$29,X29)-1</f>
        <v>1</v>
      </c>
      <c r="Z29" s="200" t="str">
        <f t="shared" ref="Z29:Z36" si="40">C29</f>
        <v>Amber Valley</v>
      </c>
      <c r="AA29" s="393">
        <f t="shared" ref="AA29:AA36" si="41">U29+SUM(AF29:AL29)</f>
        <v>2</v>
      </c>
      <c r="AB29" s="275" t="str">
        <f>IF(U29&gt;0,VLOOKUP(U29,Y$29:Z$36,AA$23,FALSE),0)</f>
        <v>Amber Valley</v>
      </c>
      <c r="AC29" s="68">
        <f>IF(U29&gt;0,VLOOKUP(AB29,V$29:Y$36,AU$23,FALSE),0)</f>
        <v>14</v>
      </c>
      <c r="AD29" s="68">
        <f>IF(U29&gt;0,VLOOKUP(AB29,V$29:X$36,AC$23,FALSE),0)</f>
        <v>217</v>
      </c>
      <c r="AE29" s="366">
        <f>IF(AC29&gt;0,SUMIF(AC$29:AC$36,AC29,K$29:K$36)/COUNTIF(AC$29:AC$36,AC29),0)</f>
        <v>7.5</v>
      </c>
      <c r="AF29" s="276">
        <f t="shared" ref="AF29:AF35" si="42">IF(AND($AC29=$AC30,$AD29&lt;$AD30),1,0)</f>
        <v>1</v>
      </c>
      <c r="AG29" s="276">
        <f t="shared" ref="AG29:AG34" si="43">IF(AND($AC29=$AC31,$AD29&lt;$AD31),1,0)</f>
        <v>0</v>
      </c>
      <c r="AH29" s="276">
        <f>IF(AND($AC29=$AC32,$AD29&lt;$AD32),1,0)</f>
        <v>0</v>
      </c>
      <c r="AI29" s="276">
        <f>IF(AND($AC29=$AC33,$AD29&lt;$AD33),1,0)</f>
        <v>0</v>
      </c>
      <c r="AJ29" s="276">
        <f>IF(AND($AC29=$AC34,$AD29&lt;$AD34),1,0)</f>
        <v>0</v>
      </c>
      <c r="AK29" s="276">
        <f>IF(AND($AC29=$AC35,$AD29&lt;$AD35),1,0)</f>
        <v>0</v>
      </c>
      <c r="AL29" s="277">
        <f>IF(AND($AC29=$AC36,$AD29&lt;$AD36),1,0)</f>
        <v>0</v>
      </c>
      <c r="AM29"/>
      <c r="AN29" s="370">
        <v>1</v>
      </c>
      <c r="AO29" s="379" t="str">
        <f>C29</f>
        <v>Amber Valley</v>
      </c>
      <c r="AP29" s="404">
        <f t="shared" ref="AP29:AP36" si="44">W29+F29</f>
        <v>295</v>
      </c>
      <c r="AQ29" s="386">
        <f>VLOOKUP(AO29,V$29:X$36,AQ$23,FALSE)+VLOOKUP(AO29,R$29:T$36,AQ$23,FALSE)</f>
        <v>18</v>
      </c>
      <c r="AR29" s="392">
        <f>RANK(AQ29,AQ$29:AQ$36,0)+COUNTIF(AQ$29:AQ29,AQ29)-1</f>
        <v>3</v>
      </c>
      <c r="AS29" s="200" t="str">
        <f>C29</f>
        <v>Amber Valley</v>
      </c>
      <c r="AT29" s="393">
        <f t="shared" ref="AT29:AT36" si="45">AN29+SUM(AY29:BE29)</f>
        <v>1</v>
      </c>
      <c r="AU29" s="275" t="str">
        <f>IF(AN29&gt;0,VLOOKUP(AN29,AR$29:AS$36,AT$23,FALSE),0)</f>
        <v>Stratford</v>
      </c>
      <c r="AV29" s="68">
        <f>IF(AN29&gt;0,VLOOKUP(AU29,AO$29:AR$36,AU$23,FALSE),0)</f>
        <v>22</v>
      </c>
      <c r="AW29" s="68">
        <f>IF(AN29&gt;0,VLOOKUP(AU29,AO$29:AQ$36,AV$23,FALSE),0)</f>
        <v>357</v>
      </c>
      <c r="AX29" s="366">
        <f>IF(AV29&gt;0,SUMIF(AV$29:AV$36,AV29,K$29:K$36)/COUNTIF(AV$29:AV$36,AV29),0)</f>
        <v>8</v>
      </c>
      <c r="AY29" s="276">
        <f t="shared" ref="AY29:AY35" si="46">IF(AND($AV29=$AV30,$AW29&lt;$AW30),1,0)</f>
        <v>0</v>
      </c>
      <c r="AZ29" s="276">
        <f t="shared" ref="AZ29:AZ34" si="47">IF(AND($AV29=$AV31,$AW29&lt;$AW31),1,0)</f>
        <v>0</v>
      </c>
      <c r="BA29" s="276">
        <f>IF(AND($AV29=$AV32,$AW29&lt;$AW32),1,0)</f>
        <v>0</v>
      </c>
      <c r="BB29" s="276">
        <f>IF(AND($AV29=$AV33,$AW29&lt;$AW33),1,0)</f>
        <v>0</v>
      </c>
      <c r="BC29" s="276">
        <f>IF(AND($AV29=$AV34,$AW29&lt;$AW34),1,0)</f>
        <v>0</v>
      </c>
      <c r="BD29" s="276">
        <f>IF(AND($AV29=$AV35,$AW29&lt;$AW35),1,0)</f>
        <v>0</v>
      </c>
      <c r="BE29" s="277">
        <f>IF(AND($AV29=$AV36,$AW29&lt;$AW36),1,0)</f>
        <v>0</v>
      </c>
      <c r="BF29" s="75" t="str">
        <f t="shared" ref="BF29:BF36" si="48">C12</f>
        <v>Amber Valley</v>
      </c>
      <c r="BG29" s="374">
        <f>IF(G29="","",VLOOKUP(BF29,L$29:N$36,BG$23,FALSE))</f>
        <v>8</v>
      </c>
      <c r="BH29" s="18">
        <f>IF(H29="","",VLOOKUP(BF29,O$29:Q$36,BH$23,FALSE))</f>
        <v>6</v>
      </c>
      <c r="BI29" s="366">
        <f>IF(I29="","",VLOOKUP(BF29,R$29:T$36,BI$23,FALSE))</f>
        <v>4</v>
      </c>
    </row>
    <row r="30" spans="1:61" s="75" customFormat="1" x14ac:dyDescent="0.25">
      <c r="A30" s="107" t="str">
        <f>'Event Details'!D$24</f>
        <v>J</v>
      </c>
      <c r="B30" s="32">
        <f>IF(A$2&gt;=2,2,"")</f>
        <v>2</v>
      </c>
      <c r="C30" s="108" t="str">
        <f>IF(B30="","",'Event Details'!E$24)</f>
        <v>Banbury</v>
      </c>
      <c r="D30" s="335">
        <f>IF($E$4&lt;0,"",VLOOKUP($C30,'League Points Match 1'!$H$6:$K$13,3,FALSE))</f>
        <v>59</v>
      </c>
      <c r="E30" s="336">
        <f>IF($E$4&lt;2,"",VLOOKUP($C30,'League Points Match 2'!$H$6:$K$13,3,FALSE))</f>
        <v>64</v>
      </c>
      <c r="F30" s="110">
        <f>IF($E$4&lt;3,"",VLOOKUP($C30,'League Points Match 3'!$H$6:$K$13,3,FALSE))</f>
        <v>87</v>
      </c>
      <c r="G30" s="374">
        <f>IF(D30="","",RANK(D30,D$29:D$36,0)+COUNTIF(D$29:D30,D30)-1)</f>
        <v>7</v>
      </c>
      <c r="H30" s="18">
        <f>IF(E30="","",RANK(E30,E$29:E$36,0)+COUNTIF(E$29:E30,E30)-1)</f>
        <v>7</v>
      </c>
      <c r="I30" s="366">
        <f>IF(F30="","",RANK(F30,F$29:F$36,0)+COUNTIF(F$29:F30,F30)-1)</f>
        <v>4</v>
      </c>
      <c r="J30" t="str">
        <f t="shared" ref="J30:J36" si="49">C30</f>
        <v>Banbury</v>
      </c>
      <c r="K30" s="402">
        <f t="shared" ref="K30:K36" si="50">K13</f>
        <v>7</v>
      </c>
      <c r="L30" s="361" t="str">
        <f t="shared" si="33"/>
        <v>Coventry Godiva</v>
      </c>
      <c r="M30" s="18">
        <f t="shared" si="34"/>
        <v>108</v>
      </c>
      <c r="N30" s="366">
        <f t="shared" ref="N30:N36" si="51">IF(AND(M30&gt;0,M30&lt;&gt;""),SUMIF(M$29:M$36,M30,K$29:K$36)/COUNTIF(M$29:M$36,M30),0)</f>
        <v>7</v>
      </c>
      <c r="O30" s="361" t="str">
        <f t="shared" si="35"/>
        <v>Rugby &amp; N'hampton</v>
      </c>
      <c r="P30" s="18">
        <f t="shared" si="36"/>
        <v>103</v>
      </c>
      <c r="Q30" s="366">
        <f t="shared" ref="Q30:Q36" si="52">IF(AND(P30&gt;0,P30&lt;&gt;""),SUMIF(P$29:P$36,P30,K$29:K$36)/COUNTIF(P$29:P$36,P30),0)</f>
        <v>7</v>
      </c>
      <c r="R30" s="361" t="str">
        <f t="shared" si="37"/>
        <v>Rugby &amp; N'hampton</v>
      </c>
      <c r="S30" s="18">
        <f t="shared" si="38"/>
        <v>123</v>
      </c>
      <c r="T30" s="366">
        <f t="shared" ref="T30:T36" si="53">IF(AND(S30&gt;0,S30&lt;&gt;""),SUMIF(S$29:S$36,S30,K$29:K$36)/COUNTIF(S$29:S$36,S30),0)</f>
        <v>7</v>
      </c>
      <c r="U30" s="370">
        <v>2</v>
      </c>
      <c r="V30" s="379" t="str">
        <f t="shared" ref="V30:V36" si="54">C30</f>
        <v>Banbury</v>
      </c>
      <c r="W30" s="404">
        <f t="shared" si="39"/>
        <v>123</v>
      </c>
      <c r="X30" s="386">
        <f t="shared" ref="X30:X36" si="55">VLOOKUP(Z30,L$29:N$36,X$23,FALSE)+VLOOKUP(Z30,O$29:Q$36,X$23,FALSE)</f>
        <v>4</v>
      </c>
      <c r="Y30" s="392">
        <f>RANK(X30,X$29:X$36,0)+COUNTIF(X$29:X30,X30)-1</f>
        <v>7</v>
      </c>
      <c r="Z30" s="200" t="str">
        <f t="shared" si="40"/>
        <v>Banbury</v>
      </c>
      <c r="AA30" s="393">
        <f t="shared" si="41"/>
        <v>1</v>
      </c>
      <c r="AB30" s="275" t="str">
        <f>IF(U30&gt;0,VLOOKUP(U30,Y$29:Z$36,AA$23,FALSE),0)</f>
        <v>Stratford</v>
      </c>
      <c r="AC30" s="68">
        <f t="shared" ref="AC30:AC36" si="56">IF(U30&gt;0,VLOOKUP(AB30,V$29:Y$36,AU$23,FALSE),0)</f>
        <v>14</v>
      </c>
      <c r="AD30" s="68">
        <f t="shared" ref="AD30:AD36" si="57">IF(U30&gt;0,VLOOKUP(AB30,V$29:X$36,AC$23,FALSE),0)</f>
        <v>232</v>
      </c>
      <c r="AE30" s="366">
        <f t="shared" ref="AE30:AE36" si="58">IF(AC30&gt;0,SUMIF(AC$29:AC$36,AC30,K$29:K$36)/COUNTIF(AC$29:AC$36,AC30),0)</f>
        <v>7.5</v>
      </c>
      <c r="AF30" s="276">
        <f t="shared" si="42"/>
        <v>0</v>
      </c>
      <c r="AG30" s="276">
        <f t="shared" si="43"/>
        <v>0</v>
      </c>
      <c r="AH30" s="276">
        <f>IF(AND($AC30=$AC33,$AD30&lt;$AD33),1,0)</f>
        <v>0</v>
      </c>
      <c r="AI30" s="276">
        <f>IF(AND($AC30=$AC34,$AD30&lt;$AD34),1,0)</f>
        <v>0</v>
      </c>
      <c r="AJ30" s="276">
        <f>IF(AND($AC30=$AC35,$AD30&lt;$AD35),1,0)</f>
        <v>0</v>
      </c>
      <c r="AK30" s="276">
        <f>IF(AND($AC30=$AC36,$AD30&lt;$AD36),1,0)</f>
        <v>0</v>
      </c>
      <c r="AL30" s="277">
        <f>IF(AND($AC30=$AC29,$AD30&gt;$AD29),-1,0)</f>
        <v>-1</v>
      </c>
      <c r="AM30"/>
      <c r="AN30" s="370">
        <v>2</v>
      </c>
      <c r="AO30" s="379" t="str">
        <f t="shared" ref="AO30:AO36" si="59">C30</f>
        <v>Banbury</v>
      </c>
      <c r="AP30" s="404">
        <f t="shared" si="44"/>
        <v>210</v>
      </c>
      <c r="AQ30" s="386">
        <f t="shared" ref="AQ30:AQ36" si="60">VLOOKUP(AO30,V$29:X$36,AQ$23,FALSE)+VLOOKUP(AO30,R$29:T$36,AQ$23,FALSE)</f>
        <v>9</v>
      </c>
      <c r="AR30" s="392">
        <f>RANK(AQ30,AQ$29:AQ$36,0)+COUNTIF(AQ$29:AQ30,AQ30)-1</f>
        <v>6</v>
      </c>
      <c r="AS30" s="200" t="str">
        <f t="shared" ref="AS30:AS36" si="61">C30</f>
        <v>Banbury</v>
      </c>
      <c r="AT30" s="393">
        <f t="shared" si="45"/>
        <v>2</v>
      </c>
      <c r="AU30" s="275" t="str">
        <f t="shared" ref="AU30:AU36" si="62">IF(AN30&gt;0,VLOOKUP(AN30,AR$29:AS$36,AT$23,FALSE),0)</f>
        <v>Rugby &amp; N'hampton</v>
      </c>
      <c r="AV30" s="68">
        <f t="shared" ref="AV30:AV36" si="63">IF(AN30&gt;0,VLOOKUP(AU30,AO$29:AR$36,AU$23,FALSE),0)</f>
        <v>19</v>
      </c>
      <c r="AW30" s="68">
        <f t="shared" ref="AW30:AW36" si="64">IF(AN30&gt;0,VLOOKUP(AU30,AO$29:AQ$36,AV$23,FALSE),0)</f>
        <v>322</v>
      </c>
      <c r="AX30" s="366">
        <f t="shared" ref="AX30:AX36" si="65">IF(AV30&gt;0,SUMIF(AV$29:AV$36,AV30,K$29:K$36)/COUNTIF(AV$29:AV$36,AV30),0)</f>
        <v>7</v>
      </c>
      <c r="AY30" s="276">
        <f t="shared" si="46"/>
        <v>0</v>
      </c>
      <c r="AZ30" s="276">
        <f t="shared" si="47"/>
        <v>0</v>
      </c>
      <c r="BA30" s="276">
        <f>IF(AND($AV30=$AV33,$AW30&lt;$AW33),1,0)</f>
        <v>0</v>
      </c>
      <c r="BB30" s="276">
        <f>IF(AND($AV30=$AV34,$AW30&lt;$AW34),1,0)</f>
        <v>0</v>
      </c>
      <c r="BC30" s="276">
        <f>IF(AND($AV30=$AV35,$AW30&lt;$AW35),1,0)</f>
        <v>0</v>
      </c>
      <c r="BD30" s="276">
        <f>IF(AND($AV30=$AV36,$AW30&lt;$AW36),1,0)</f>
        <v>0</v>
      </c>
      <c r="BE30" s="277">
        <f>IF(AND($AV30=$AV29,$AW30&gt;$AW29),-1,0)</f>
        <v>0</v>
      </c>
      <c r="BF30" s="75" t="str">
        <f t="shared" si="48"/>
        <v>Banbury</v>
      </c>
      <c r="BG30" s="374">
        <f t="shared" ref="BG30:BG36" si="66">IF(G30="","",VLOOKUP(BF30,L$29:N$36,BG$23,FALSE))</f>
        <v>2</v>
      </c>
      <c r="BH30" s="18">
        <f t="shared" ref="BH30:BH36" si="67">IF(H30="","",VLOOKUP(BF30,O$29:Q$36,BH$23,FALSE))</f>
        <v>2</v>
      </c>
      <c r="BI30" s="366">
        <f t="shared" ref="BI30:BI36" si="68">IF(I30="","",VLOOKUP(BF30,R$29:T$36,BI$23,FALSE))</f>
        <v>5</v>
      </c>
    </row>
    <row r="31" spans="1:61" s="75" customFormat="1" x14ac:dyDescent="0.25">
      <c r="A31" s="107" t="str">
        <f>'Event Details'!D$25</f>
        <v>S</v>
      </c>
      <c r="B31" s="32">
        <f>IF(A$2&gt;=3,3,"")</f>
        <v>3</v>
      </c>
      <c r="C31" s="108" t="str">
        <f>IF(B31="","",'Event Details'!E$25)</f>
        <v>Coventry Godiva</v>
      </c>
      <c r="D31" s="335">
        <f>IF($E$4&lt;0,"",VLOOKUP($C31,'League Points Match 1'!$H$6:$K$13,3,FALSE))</f>
        <v>108</v>
      </c>
      <c r="E31" s="336">
        <f>IF($E$4&lt;2,"",VLOOKUP($C31,'League Points Match 2'!$H$6:$K$13,3,FALSE))</f>
        <v>97</v>
      </c>
      <c r="F31" s="110">
        <f>IF($E$4&lt;3,"",VLOOKUP($C31,'League Points Match 3'!$H$6:$K$13,3,FALSE))</f>
        <v>77</v>
      </c>
      <c r="G31" s="374">
        <f>IF(D31="","",RANK(D31,D$29:D$36,0)+COUNTIF(D$29:D31,D31)-1)</f>
        <v>2</v>
      </c>
      <c r="H31" s="18">
        <f>IF(E31="","",RANK(E31,E$29:E$36,0)+COUNTIF(E$29:E31,E31)-1)</f>
        <v>4</v>
      </c>
      <c r="I31" s="366">
        <f>IF(F31="","",RANK(F31,F$29:F$36,0)+COUNTIF(F$29:F31,F31)-1)</f>
        <v>6</v>
      </c>
      <c r="J31" t="str">
        <f t="shared" si="49"/>
        <v>Coventry Godiva</v>
      </c>
      <c r="K31" s="402">
        <f t="shared" si="50"/>
        <v>6</v>
      </c>
      <c r="L31" s="361" t="str">
        <f t="shared" si="33"/>
        <v>Stratford</v>
      </c>
      <c r="M31" s="18">
        <f t="shared" si="34"/>
        <v>107</v>
      </c>
      <c r="N31" s="366">
        <f t="shared" si="51"/>
        <v>6</v>
      </c>
      <c r="O31" s="361" t="str">
        <f t="shared" si="35"/>
        <v>Amber Valley</v>
      </c>
      <c r="P31" s="18">
        <f t="shared" si="36"/>
        <v>101</v>
      </c>
      <c r="Q31" s="366">
        <f t="shared" si="52"/>
        <v>6</v>
      </c>
      <c r="R31" s="361" t="str">
        <f t="shared" si="37"/>
        <v>Kettering</v>
      </c>
      <c r="S31" s="18">
        <f t="shared" si="38"/>
        <v>96</v>
      </c>
      <c r="T31" s="366">
        <f t="shared" si="53"/>
        <v>6</v>
      </c>
      <c r="U31" s="370">
        <v>3</v>
      </c>
      <c r="V31" s="379" t="str">
        <f t="shared" si="54"/>
        <v>Coventry Godiva</v>
      </c>
      <c r="W31" s="404">
        <f t="shared" si="39"/>
        <v>205</v>
      </c>
      <c r="X31" s="386">
        <f t="shared" si="55"/>
        <v>12</v>
      </c>
      <c r="Y31" s="392">
        <f>RANK(X31,X$29:X$36,0)+COUNTIF(X$29:X31,X31)-1</f>
        <v>3</v>
      </c>
      <c r="Z31" s="200" t="str">
        <f t="shared" si="40"/>
        <v>Coventry Godiva</v>
      </c>
      <c r="AA31" s="393">
        <f t="shared" si="41"/>
        <v>3</v>
      </c>
      <c r="AB31" s="275" t="str">
        <f t="shared" ref="AB31:AB36" si="69">IF(U31&gt;0,VLOOKUP(U31,Y$29:Z$36,AA$23,FALSE),0)</f>
        <v>Coventry Godiva</v>
      </c>
      <c r="AC31" s="68">
        <f t="shared" si="56"/>
        <v>12</v>
      </c>
      <c r="AD31" s="68">
        <f t="shared" si="57"/>
        <v>205</v>
      </c>
      <c r="AE31" s="366">
        <f t="shared" si="58"/>
        <v>5.5</v>
      </c>
      <c r="AF31" s="276">
        <f t="shared" si="42"/>
        <v>0</v>
      </c>
      <c r="AG31" s="276">
        <f t="shared" si="43"/>
        <v>0</v>
      </c>
      <c r="AH31" s="276">
        <f>IF(AND($AC31=$AC34,$AD31&lt;$AD34),1,0)</f>
        <v>0</v>
      </c>
      <c r="AI31" s="276">
        <f>IF(AND($AC31=$AC35,$AD31&lt;$AD35),1,0)</f>
        <v>0</v>
      </c>
      <c r="AJ31" s="276">
        <f>IF(AND($AC31=$AC36,$AD31&lt;$AD36),1,0)</f>
        <v>0</v>
      </c>
      <c r="AK31" s="276">
        <f>IF(AND($AC31=$AC30,$AD31&gt;$AD30),-1,0)</f>
        <v>0</v>
      </c>
      <c r="AL31" s="277">
        <f>IF(AND($AC31=$AC29,$AD31&gt;$AD29),-1,0)</f>
        <v>0</v>
      </c>
      <c r="AM31"/>
      <c r="AN31" s="370">
        <v>3</v>
      </c>
      <c r="AO31" s="379" t="str">
        <f t="shared" si="59"/>
        <v>Coventry Godiva</v>
      </c>
      <c r="AP31" s="404">
        <f t="shared" si="44"/>
        <v>282</v>
      </c>
      <c r="AQ31" s="386">
        <f t="shared" si="60"/>
        <v>15</v>
      </c>
      <c r="AR31" s="392">
        <f>RANK(AQ31,AQ$29:AQ$36,0)+COUNTIF(AQ$29:AQ31,AQ31)-1</f>
        <v>4</v>
      </c>
      <c r="AS31" s="200" t="str">
        <f t="shared" si="61"/>
        <v>Coventry Godiva</v>
      </c>
      <c r="AT31" s="393">
        <f t="shared" si="45"/>
        <v>3</v>
      </c>
      <c r="AU31" s="275" t="str">
        <f t="shared" si="62"/>
        <v>Amber Valley</v>
      </c>
      <c r="AV31" s="68">
        <f t="shared" si="63"/>
        <v>18</v>
      </c>
      <c r="AW31" s="68">
        <f t="shared" si="64"/>
        <v>295</v>
      </c>
      <c r="AX31" s="366">
        <f t="shared" si="65"/>
        <v>6</v>
      </c>
      <c r="AY31" s="276">
        <f t="shared" si="46"/>
        <v>0</v>
      </c>
      <c r="AZ31" s="276">
        <f t="shared" si="47"/>
        <v>0</v>
      </c>
      <c r="BA31" s="276">
        <f>IF(AND($AV31=$AV34,$AW31&lt;$AW34),1,0)</f>
        <v>0</v>
      </c>
      <c r="BB31" s="276">
        <f>IF(AND($AV31=$AV35,$AW31&lt;$AW35),1,0)</f>
        <v>0</v>
      </c>
      <c r="BC31" s="276">
        <f>IF(AND($AV31=$AV36,$AW31&lt;$AW36),1,0)</f>
        <v>0</v>
      </c>
      <c r="BD31" s="276">
        <f>IF(AND($AV31=$AV30,$AW31&gt;$AW30),-1,0)</f>
        <v>0</v>
      </c>
      <c r="BE31" s="277">
        <f>IF(AND($AV31=$AV29,$AW31&gt;$AW29),-1,0)</f>
        <v>0</v>
      </c>
      <c r="BF31" s="75" t="str">
        <f t="shared" si="48"/>
        <v>Coventry Godiva</v>
      </c>
      <c r="BG31" s="374">
        <f t="shared" si="66"/>
        <v>7</v>
      </c>
      <c r="BH31" s="18">
        <f t="shared" si="67"/>
        <v>5</v>
      </c>
      <c r="BI31" s="366">
        <f t="shared" si="68"/>
        <v>3</v>
      </c>
    </row>
    <row r="32" spans="1:61" s="75" customFormat="1" x14ac:dyDescent="0.25">
      <c r="A32" s="107" t="str">
        <f>'Event Details'!D$26</f>
        <v>I</v>
      </c>
      <c r="B32" s="32">
        <f>IF(A$2&gt;=4,4,"")</f>
        <v>4</v>
      </c>
      <c r="C32" s="108" t="str">
        <f>IF(B32="","",'Event Details'!E$26)</f>
        <v>Kettering</v>
      </c>
      <c r="D32" s="335">
        <f>IF($E$4&lt;0,"",VLOOKUP($C32,'League Points Match 1'!$H$6:$K$13,3,FALSE))</f>
        <v>93</v>
      </c>
      <c r="E32" s="336">
        <f>IF($E$4&lt;2,"",VLOOKUP($C32,'League Points Match 2'!$H$6:$K$13,3,FALSE))</f>
        <v>96</v>
      </c>
      <c r="F32" s="110">
        <f>IF($E$4&lt;3,"",VLOOKUP($C32,'League Points Match 3'!$H$6:$K$13,3,FALSE))</f>
        <v>96</v>
      </c>
      <c r="G32" s="374">
        <f>IF(D32="","",RANK(D32,D$29:D$36,0)+COUNTIF(D$29:D32,D32)-1)</f>
        <v>5</v>
      </c>
      <c r="H32" s="18">
        <f>IF(E32="","",RANK(E32,E$29:E$36,0)+COUNTIF(E$29:E32,E32)-1)</f>
        <v>5</v>
      </c>
      <c r="I32" s="366">
        <f>IF(F32="","",RANK(F32,F$29:F$36,0)+COUNTIF(F$29:F32,F32)-1)</f>
        <v>3</v>
      </c>
      <c r="J32" t="str">
        <f t="shared" si="49"/>
        <v>Kettering</v>
      </c>
      <c r="K32" s="402">
        <f t="shared" si="50"/>
        <v>5</v>
      </c>
      <c r="L32" s="361" t="str">
        <f t="shared" si="33"/>
        <v>Rugby &amp; N'hampton</v>
      </c>
      <c r="M32" s="18">
        <f t="shared" si="34"/>
        <v>96</v>
      </c>
      <c r="N32" s="366">
        <f t="shared" si="51"/>
        <v>5</v>
      </c>
      <c r="O32" s="361" t="str">
        <f t="shared" si="35"/>
        <v>Coventry Godiva</v>
      </c>
      <c r="P32" s="18">
        <f t="shared" si="36"/>
        <v>97</v>
      </c>
      <c r="Q32" s="366">
        <f t="shared" si="52"/>
        <v>5</v>
      </c>
      <c r="R32" s="361" t="str">
        <f t="shared" si="37"/>
        <v>Banbury</v>
      </c>
      <c r="S32" s="18">
        <f t="shared" si="38"/>
        <v>87</v>
      </c>
      <c r="T32" s="366">
        <f t="shared" si="53"/>
        <v>5</v>
      </c>
      <c r="U32" s="370">
        <v>4</v>
      </c>
      <c r="V32" s="379" t="str">
        <f t="shared" si="54"/>
        <v>Kettering</v>
      </c>
      <c r="W32" s="404">
        <f t="shared" si="39"/>
        <v>189</v>
      </c>
      <c r="X32" s="386">
        <f t="shared" si="55"/>
        <v>8</v>
      </c>
      <c r="Y32" s="392">
        <f>RANK(X32,X$29:X$36,0)+COUNTIF(X$29:X32,X32)-1</f>
        <v>5</v>
      </c>
      <c r="Z32" s="200" t="str">
        <f t="shared" si="40"/>
        <v>Kettering</v>
      </c>
      <c r="AA32" s="393">
        <f t="shared" si="41"/>
        <v>4</v>
      </c>
      <c r="AB32" s="275" t="str">
        <f t="shared" si="69"/>
        <v>Rugby &amp; N'hampton</v>
      </c>
      <c r="AC32" s="68">
        <f t="shared" si="56"/>
        <v>12</v>
      </c>
      <c r="AD32" s="68">
        <f t="shared" si="57"/>
        <v>199</v>
      </c>
      <c r="AE32" s="366">
        <f t="shared" si="58"/>
        <v>5.5</v>
      </c>
      <c r="AF32" s="276">
        <f t="shared" si="42"/>
        <v>0</v>
      </c>
      <c r="AG32" s="276">
        <f t="shared" si="43"/>
        <v>0</v>
      </c>
      <c r="AH32" s="276">
        <f>IF(AND($AC32=$AC35,$AD32&lt;$AD35),1,0)</f>
        <v>0</v>
      </c>
      <c r="AI32" s="276">
        <f>IF(AND($AC32=$AC36,$AD32&lt;$AD36),1,0)</f>
        <v>0</v>
      </c>
      <c r="AJ32" s="276">
        <f>IF(AND($AC32=$AC31,$AD32&gt;$AD31),-1,0)</f>
        <v>0</v>
      </c>
      <c r="AK32" s="276">
        <f>IF(AND($AC32=$AC30,$AD32&gt;$AD30),-1,0)</f>
        <v>0</v>
      </c>
      <c r="AL32" s="277">
        <f>IF(AND($AC32=$AC29,$AD32&gt;$AD29),-1,0)</f>
        <v>0</v>
      </c>
      <c r="AM32"/>
      <c r="AN32" s="370">
        <v>4</v>
      </c>
      <c r="AO32" s="379" t="str">
        <f t="shared" si="59"/>
        <v>Kettering</v>
      </c>
      <c r="AP32" s="404">
        <f t="shared" si="44"/>
        <v>285</v>
      </c>
      <c r="AQ32" s="386">
        <f t="shared" si="60"/>
        <v>14</v>
      </c>
      <c r="AR32" s="392">
        <f>RANK(AQ32,AQ$29:AQ$36,0)+COUNTIF(AQ$29:AQ32,AQ32)-1</f>
        <v>5</v>
      </c>
      <c r="AS32" s="200" t="str">
        <f t="shared" si="61"/>
        <v>Kettering</v>
      </c>
      <c r="AT32" s="393">
        <f t="shared" si="45"/>
        <v>4</v>
      </c>
      <c r="AU32" s="275" t="str">
        <f t="shared" si="62"/>
        <v>Coventry Godiva</v>
      </c>
      <c r="AV32" s="68">
        <f t="shared" si="63"/>
        <v>15</v>
      </c>
      <c r="AW32" s="68">
        <f t="shared" si="64"/>
        <v>282</v>
      </c>
      <c r="AX32" s="366">
        <f t="shared" si="65"/>
        <v>5</v>
      </c>
      <c r="AY32" s="276">
        <f t="shared" si="46"/>
        <v>0</v>
      </c>
      <c r="AZ32" s="276">
        <f t="shared" si="47"/>
        <v>0</v>
      </c>
      <c r="BA32" s="276">
        <f>IF(AND($AV32=$AV35,$AW32&lt;$AW35),1,0)</f>
        <v>0</v>
      </c>
      <c r="BB32" s="276">
        <f>IF(AND($AV32=$AV36,$AW32&lt;$AW36),1,0)</f>
        <v>0</v>
      </c>
      <c r="BC32" s="276">
        <f>IF(AND($AV32=$AV31,$AW32&gt;$AW31),-1,0)</f>
        <v>0</v>
      </c>
      <c r="BD32" s="276">
        <f>IF(AND($AV32=$AV30,$AW32&gt;$AW30),-1,0)</f>
        <v>0</v>
      </c>
      <c r="BE32" s="277">
        <f>IF(AND($AV32=$AV29,$AW32&gt;$AW29),-1,0)</f>
        <v>0</v>
      </c>
      <c r="BF32" s="75" t="str">
        <f t="shared" si="48"/>
        <v>Kettering</v>
      </c>
      <c r="BG32" s="374">
        <f t="shared" si="66"/>
        <v>4</v>
      </c>
      <c r="BH32" s="18">
        <f t="shared" si="67"/>
        <v>4</v>
      </c>
      <c r="BI32" s="366">
        <f t="shared" si="68"/>
        <v>6</v>
      </c>
    </row>
    <row r="33" spans="1:86" s="75" customFormat="1" x14ac:dyDescent="0.25">
      <c r="A33" s="107" t="str">
        <f>'Event Details'!D$27</f>
        <v>A</v>
      </c>
      <c r="B33" s="32">
        <f>IF(A$2&gt;=5,5,"")</f>
        <v>5</v>
      </c>
      <c r="C33" s="108" t="str">
        <f>IF(B33="","",'Event Details'!E$27)</f>
        <v>Leicester</v>
      </c>
      <c r="D33" s="335">
        <f>IF($E$4&lt;0,"",VLOOKUP($C33,'League Points Match 1'!$H$6:$K$13,3,FALSE))</f>
        <v>11</v>
      </c>
      <c r="E33" s="336">
        <f>IF($E$4&lt;2,"",VLOOKUP($C33,'League Points Match 2'!$H$6:$K$13,3,FALSE))</f>
        <v>29</v>
      </c>
      <c r="F33" s="110">
        <f>IF($E$4&lt;3,"",VLOOKUP($C33,'League Points Match 3'!$H$6:$K$13,3,FALSE))</f>
        <v>33</v>
      </c>
      <c r="G33" s="374">
        <f>IF(D33="","",RANK(D33,D$29:D$36,0)+COUNTIF(D$29:D33,D33)-1)</f>
        <v>8</v>
      </c>
      <c r="H33" s="18">
        <f>IF(E33="","",RANK(E33,E$29:E$36,0)+COUNTIF(E$29:E33,E33)-1)</f>
        <v>8</v>
      </c>
      <c r="I33" s="366">
        <f>IF(F33="","",RANK(F33,F$29:F$36,0)+COUNTIF(F$29:F33,F33)-1)</f>
        <v>8</v>
      </c>
      <c r="J33" t="str">
        <f t="shared" si="49"/>
        <v>Leicester</v>
      </c>
      <c r="K33" s="402">
        <f t="shared" si="50"/>
        <v>4</v>
      </c>
      <c r="L33" s="361" t="str">
        <f t="shared" si="33"/>
        <v>Kettering</v>
      </c>
      <c r="M33" s="18">
        <f t="shared" si="34"/>
        <v>93</v>
      </c>
      <c r="N33" s="366">
        <f t="shared" si="51"/>
        <v>4</v>
      </c>
      <c r="O33" s="361" t="str">
        <f t="shared" si="35"/>
        <v>Kettering</v>
      </c>
      <c r="P33" s="18">
        <f t="shared" si="36"/>
        <v>96</v>
      </c>
      <c r="Q33" s="366">
        <f t="shared" si="52"/>
        <v>4</v>
      </c>
      <c r="R33" s="361" t="str">
        <f t="shared" si="37"/>
        <v>Amber Valley</v>
      </c>
      <c r="S33" s="18">
        <f t="shared" si="38"/>
        <v>78</v>
      </c>
      <c r="T33" s="366">
        <f t="shared" si="53"/>
        <v>4</v>
      </c>
      <c r="U33" s="370">
        <v>5</v>
      </c>
      <c r="V33" s="379" t="str">
        <f t="shared" si="54"/>
        <v>Leicester</v>
      </c>
      <c r="W33" s="404">
        <f t="shared" si="39"/>
        <v>40</v>
      </c>
      <c r="X33" s="386">
        <f t="shared" si="55"/>
        <v>2</v>
      </c>
      <c r="Y33" s="392">
        <f>RANK(X33,X$29:X$36,0)+COUNTIF(X$29:X33,X33)-1</f>
        <v>8</v>
      </c>
      <c r="Z33" s="200" t="str">
        <f t="shared" si="40"/>
        <v>Leicester</v>
      </c>
      <c r="AA33" s="393">
        <f t="shared" si="41"/>
        <v>5</v>
      </c>
      <c r="AB33" s="275" t="str">
        <f t="shared" si="69"/>
        <v>Kettering</v>
      </c>
      <c r="AC33" s="68">
        <f t="shared" si="56"/>
        <v>8</v>
      </c>
      <c r="AD33" s="68">
        <f t="shared" si="57"/>
        <v>189</v>
      </c>
      <c r="AE33" s="366">
        <f t="shared" si="58"/>
        <v>4</v>
      </c>
      <c r="AF33" s="276">
        <f t="shared" si="42"/>
        <v>0</v>
      </c>
      <c r="AG33" s="276">
        <f t="shared" si="43"/>
        <v>0</v>
      </c>
      <c r="AH33" s="276">
        <f>IF(AND($AC33=$AC36,$AD33&lt;$AD36),1,0)</f>
        <v>0</v>
      </c>
      <c r="AI33" s="276">
        <f>IF(AND($AC33=$AC32,$AD33&gt;$AD32),-1,0)</f>
        <v>0</v>
      </c>
      <c r="AJ33" s="276">
        <f>IF(AND($AC33=$AC31,$AD33&gt;$AD31),-1,0)</f>
        <v>0</v>
      </c>
      <c r="AK33" s="276">
        <f>IF(AND($AC33=$AC30,$AD33&gt;$AD30),-1,0)</f>
        <v>0</v>
      </c>
      <c r="AL33" s="277">
        <f>IF(AND($AC33=$AC29,$AD33&gt;$AD29),-1,0)</f>
        <v>0</v>
      </c>
      <c r="AM33"/>
      <c r="AN33" s="370">
        <v>5</v>
      </c>
      <c r="AO33" s="379" t="str">
        <f t="shared" si="59"/>
        <v>Leicester</v>
      </c>
      <c r="AP33" s="404">
        <f t="shared" si="44"/>
        <v>73</v>
      </c>
      <c r="AQ33" s="386">
        <f t="shared" si="60"/>
        <v>3</v>
      </c>
      <c r="AR33" s="392">
        <f>RANK(AQ33,AQ$29:AQ$36,0)+COUNTIF(AQ$29:AQ33,AQ33)-1</f>
        <v>8</v>
      </c>
      <c r="AS33" s="200" t="str">
        <f t="shared" si="61"/>
        <v>Leicester</v>
      </c>
      <c r="AT33" s="393">
        <f t="shared" si="45"/>
        <v>5</v>
      </c>
      <c r="AU33" s="275" t="str">
        <f t="shared" si="62"/>
        <v>Kettering</v>
      </c>
      <c r="AV33" s="68">
        <f t="shared" si="63"/>
        <v>14</v>
      </c>
      <c r="AW33" s="68">
        <f t="shared" si="64"/>
        <v>285</v>
      </c>
      <c r="AX33" s="366">
        <f t="shared" si="65"/>
        <v>4</v>
      </c>
      <c r="AY33" s="276">
        <f t="shared" si="46"/>
        <v>0</v>
      </c>
      <c r="AZ33" s="276">
        <f t="shared" si="47"/>
        <v>0</v>
      </c>
      <c r="BA33" s="276">
        <f>IF(AND($AV33=$AV36,$AW33&lt;$AW36),1,0)</f>
        <v>0</v>
      </c>
      <c r="BB33" s="276">
        <f>IF(AND($AV33=$AV32,$AW33&gt;$AW32),-1,0)</f>
        <v>0</v>
      </c>
      <c r="BC33" s="276">
        <f>IF(AND($AV33=$AV31,$AW33&gt;$AW31),-1,0)</f>
        <v>0</v>
      </c>
      <c r="BD33" s="276">
        <f>IF(AND($AV33=$AV30,$AW33&gt;$AW30),-1,0)</f>
        <v>0</v>
      </c>
      <c r="BE33" s="277">
        <f>IF(AND($AV33=$AV29,$AW33&gt;$AW29),-1,0)</f>
        <v>0</v>
      </c>
      <c r="BF33" s="75" t="str">
        <f t="shared" si="48"/>
        <v>Leicester</v>
      </c>
      <c r="BG33" s="374">
        <f t="shared" si="66"/>
        <v>1</v>
      </c>
      <c r="BH33" s="18">
        <f t="shared" si="67"/>
        <v>1</v>
      </c>
      <c r="BI33" s="366">
        <f t="shared" si="68"/>
        <v>1</v>
      </c>
    </row>
    <row r="34" spans="1:86" s="75" customFormat="1" x14ac:dyDescent="0.25">
      <c r="A34" s="107" t="str">
        <f>'Event Details'!D$28</f>
        <v>R</v>
      </c>
      <c r="B34" s="32">
        <f>IF(A$2&gt;=6,6,"")</f>
        <v>6</v>
      </c>
      <c r="C34" s="108" t="str">
        <f>IF(B34="","",'Event Details'!E$28)</f>
        <v>Rugby &amp; N'hampton</v>
      </c>
      <c r="D34" s="335">
        <f>IF($E$4&lt;0,"",VLOOKUP($C34,'League Points Match 1'!$H$6:$K$13,3,FALSE))</f>
        <v>96</v>
      </c>
      <c r="E34" s="336">
        <f>IF($E$4&lt;2,"",VLOOKUP($C34,'League Points Match 2'!$H$6:$K$13,3,FALSE))</f>
        <v>103</v>
      </c>
      <c r="F34" s="110">
        <f>IF($E$4&lt;3,"",VLOOKUP($C34,'League Points Match 3'!$H$6:$K$13,3,FALSE))</f>
        <v>123</v>
      </c>
      <c r="G34" s="374">
        <f>IF(D34="","",RANK(D34,D$29:D$36,0)+COUNTIF(D$29:D34,D34)-1)</f>
        <v>4</v>
      </c>
      <c r="H34" s="18">
        <f>IF(E34="","",RANK(E34,E$29:E$36,0)+COUNTIF(E$29:E34,E34)-1)</f>
        <v>2</v>
      </c>
      <c r="I34" s="366">
        <f>IF(F34="","",RANK(F34,F$29:F$36,0)+COUNTIF(F$29:F34,F34)-1)</f>
        <v>2</v>
      </c>
      <c r="J34" t="str">
        <f t="shared" si="49"/>
        <v>Rugby &amp; N'hampton</v>
      </c>
      <c r="K34" s="402">
        <f t="shared" si="50"/>
        <v>3</v>
      </c>
      <c r="L34" s="361" t="str">
        <f t="shared" si="33"/>
        <v>Solihull</v>
      </c>
      <c r="M34" s="18">
        <f t="shared" si="34"/>
        <v>92</v>
      </c>
      <c r="N34" s="366">
        <f t="shared" si="51"/>
        <v>3</v>
      </c>
      <c r="O34" s="361" t="str">
        <f t="shared" si="35"/>
        <v>Solihull</v>
      </c>
      <c r="P34" s="18">
        <f t="shared" si="36"/>
        <v>78</v>
      </c>
      <c r="Q34" s="366">
        <f t="shared" si="52"/>
        <v>3</v>
      </c>
      <c r="R34" s="361" t="str">
        <f t="shared" si="37"/>
        <v>Coventry Godiva</v>
      </c>
      <c r="S34" s="18">
        <f t="shared" si="38"/>
        <v>77</v>
      </c>
      <c r="T34" s="366">
        <f t="shared" si="53"/>
        <v>3</v>
      </c>
      <c r="U34" s="370">
        <v>6</v>
      </c>
      <c r="V34" s="379" t="str">
        <f t="shared" si="54"/>
        <v>Rugby &amp; N'hampton</v>
      </c>
      <c r="W34" s="404">
        <f t="shared" si="39"/>
        <v>199</v>
      </c>
      <c r="X34" s="386">
        <f t="shared" si="55"/>
        <v>12</v>
      </c>
      <c r="Y34" s="392">
        <f>RANK(X34,X$29:X$36,0)+COUNTIF(X$29:X34,X34)-1</f>
        <v>4</v>
      </c>
      <c r="Z34" s="200" t="str">
        <f t="shared" si="40"/>
        <v>Rugby &amp; N'hampton</v>
      </c>
      <c r="AA34" s="393">
        <f t="shared" si="41"/>
        <v>6</v>
      </c>
      <c r="AB34" s="275" t="str">
        <f t="shared" si="69"/>
        <v>Solihull</v>
      </c>
      <c r="AC34" s="68">
        <f t="shared" si="56"/>
        <v>6</v>
      </c>
      <c r="AD34" s="68">
        <f t="shared" si="57"/>
        <v>170</v>
      </c>
      <c r="AE34" s="366">
        <f t="shared" si="58"/>
        <v>3</v>
      </c>
      <c r="AF34" s="276">
        <f t="shared" si="42"/>
        <v>0</v>
      </c>
      <c r="AG34" s="276">
        <f t="shared" si="43"/>
        <v>0</v>
      </c>
      <c r="AH34" s="276">
        <f>IF(AND($AC34=$AC33,$AD34&gt;$AD33),-1,0)</f>
        <v>0</v>
      </c>
      <c r="AI34" s="276">
        <f>IF(AND($AC34=$AC32,$AD34&gt;$AD32),-1,0)</f>
        <v>0</v>
      </c>
      <c r="AJ34" s="276">
        <f>IF(AND($AC34=$AC31,$AD34&gt;$AD31),-1,0)</f>
        <v>0</v>
      </c>
      <c r="AK34" s="276">
        <f>IF(AND($AC34=$AC30,$AD34&gt;$AD30),-1,0)</f>
        <v>0</v>
      </c>
      <c r="AL34" s="277">
        <f>IF(AND($AC34=$AC29,$AD34&gt;$AD29),-1,0)</f>
        <v>0</v>
      </c>
      <c r="AM34"/>
      <c r="AN34" s="370">
        <v>6</v>
      </c>
      <c r="AO34" s="379" t="str">
        <f t="shared" si="59"/>
        <v>Rugby &amp; N'hampton</v>
      </c>
      <c r="AP34" s="404">
        <f t="shared" si="44"/>
        <v>322</v>
      </c>
      <c r="AQ34" s="386">
        <f t="shared" si="60"/>
        <v>19</v>
      </c>
      <c r="AR34" s="392">
        <f>RANK(AQ34,AQ$29:AQ$36,0)+COUNTIF(AQ$29:AQ34,AQ34)-1</f>
        <v>2</v>
      </c>
      <c r="AS34" s="200" t="str">
        <f t="shared" si="61"/>
        <v>Rugby &amp; N'hampton</v>
      </c>
      <c r="AT34" s="393">
        <f t="shared" si="45"/>
        <v>6</v>
      </c>
      <c r="AU34" s="275" t="str">
        <f t="shared" si="62"/>
        <v>Banbury</v>
      </c>
      <c r="AV34" s="68">
        <f t="shared" si="63"/>
        <v>9</v>
      </c>
      <c r="AW34" s="68">
        <f t="shared" si="64"/>
        <v>210</v>
      </c>
      <c r="AX34" s="366">
        <f t="shared" si="65"/>
        <v>3</v>
      </c>
      <c r="AY34" s="276">
        <f t="shared" si="46"/>
        <v>0</v>
      </c>
      <c r="AZ34" s="276">
        <f t="shared" si="47"/>
        <v>0</v>
      </c>
      <c r="BA34" s="276">
        <f>IF(AND($AV34=$AV33,$AW34&gt;$AW33),-1,0)</f>
        <v>0</v>
      </c>
      <c r="BB34" s="276">
        <f>IF(AND($AV34=$AV32,$AW34&gt;$AW32),-1,0)</f>
        <v>0</v>
      </c>
      <c r="BC34" s="276">
        <f>IF(AND($AV34=$AV31,$AW34&gt;$AW31),-1,0)</f>
        <v>0</v>
      </c>
      <c r="BD34" s="276">
        <f>IF(AND($AV34=$AV30,$AW34&gt;$AW30),-1,0)</f>
        <v>0</v>
      </c>
      <c r="BE34" s="277">
        <f>IF(AND($AV34=$AV29,$AW34&gt;$AW29),-1,0)</f>
        <v>0</v>
      </c>
      <c r="BF34" s="75" t="str">
        <f t="shared" si="48"/>
        <v>Rugby &amp; N'hampton</v>
      </c>
      <c r="BG34" s="374">
        <f t="shared" si="66"/>
        <v>5</v>
      </c>
      <c r="BH34" s="18">
        <f t="shared" si="67"/>
        <v>7</v>
      </c>
      <c r="BI34" s="366">
        <f t="shared" si="68"/>
        <v>7</v>
      </c>
    </row>
    <row r="35" spans="1:86" s="75" customFormat="1" x14ac:dyDescent="0.25">
      <c r="A35" s="107" t="str">
        <f>'Event Details'!D$29</f>
        <v>M</v>
      </c>
      <c r="B35" s="32">
        <f>IF(A$2&gt;=7,7,"")</f>
        <v>7</v>
      </c>
      <c r="C35" s="108" t="str">
        <f>IF(B35="","",'Event Details'!E$29)</f>
        <v>Solihull</v>
      </c>
      <c r="D35" s="335">
        <f>IF($E$4&lt;0,"",VLOOKUP($C35,'League Points Match 1'!$H$6:$K$13,3,FALSE))</f>
        <v>92</v>
      </c>
      <c r="E35" s="336">
        <f>IF($E$4&lt;2,"",VLOOKUP($C35,'League Points Match 2'!$H$6:$K$13,3,FALSE))</f>
        <v>78</v>
      </c>
      <c r="F35" s="110">
        <f>IF($E$4&lt;3,"",VLOOKUP($C35,'League Points Match 3'!$H$6:$K$13,3,FALSE))</f>
        <v>62</v>
      </c>
      <c r="G35" s="374">
        <f>IF(D35="","",RANK(D35,D$29:D$36,0)+COUNTIF(D$29:D35,D35)-1)</f>
        <v>6</v>
      </c>
      <c r="H35" s="18">
        <f>IF(E35="","",RANK(E35,E$29:E$36,0)+COUNTIF(E$29:E35,E35)-1)</f>
        <v>6</v>
      </c>
      <c r="I35" s="366">
        <f>IF(F35="","",RANK(F35,F$29:F$36,0)+COUNTIF(F$29:F35,F35)-1)</f>
        <v>7</v>
      </c>
      <c r="J35" t="str">
        <f t="shared" si="49"/>
        <v>Solihull</v>
      </c>
      <c r="K35" s="402">
        <f t="shared" si="50"/>
        <v>2</v>
      </c>
      <c r="L35" s="361" t="str">
        <f t="shared" si="33"/>
        <v>Banbury</v>
      </c>
      <c r="M35" s="18">
        <f t="shared" si="34"/>
        <v>59</v>
      </c>
      <c r="N35" s="366">
        <f t="shared" si="51"/>
        <v>2</v>
      </c>
      <c r="O35" s="361" t="str">
        <f t="shared" si="35"/>
        <v>Banbury</v>
      </c>
      <c r="P35" s="18">
        <f t="shared" si="36"/>
        <v>64</v>
      </c>
      <c r="Q35" s="366">
        <f t="shared" si="52"/>
        <v>2</v>
      </c>
      <c r="R35" s="361" t="str">
        <f t="shared" si="37"/>
        <v>Solihull</v>
      </c>
      <c r="S35" s="18">
        <f t="shared" si="38"/>
        <v>62</v>
      </c>
      <c r="T35" s="366">
        <f t="shared" si="53"/>
        <v>2</v>
      </c>
      <c r="U35" s="370">
        <v>7</v>
      </c>
      <c r="V35" s="379" t="str">
        <f t="shared" si="54"/>
        <v>Solihull</v>
      </c>
      <c r="W35" s="404">
        <f t="shared" si="39"/>
        <v>170</v>
      </c>
      <c r="X35" s="386">
        <f t="shared" si="55"/>
        <v>6</v>
      </c>
      <c r="Y35" s="392">
        <f>RANK(X35,X$29:X$36,0)+COUNTIF(X$29:X35,X35)-1</f>
        <v>6</v>
      </c>
      <c r="Z35" s="200" t="str">
        <f t="shared" si="40"/>
        <v>Solihull</v>
      </c>
      <c r="AA35" s="393">
        <f t="shared" si="41"/>
        <v>7</v>
      </c>
      <c r="AB35" s="275" t="str">
        <f t="shared" si="69"/>
        <v>Banbury</v>
      </c>
      <c r="AC35" s="68">
        <f t="shared" si="56"/>
        <v>4</v>
      </c>
      <c r="AD35" s="68">
        <f t="shared" si="57"/>
        <v>123</v>
      </c>
      <c r="AE35" s="366">
        <f t="shared" si="58"/>
        <v>2</v>
      </c>
      <c r="AF35" s="276">
        <f t="shared" si="42"/>
        <v>0</v>
      </c>
      <c r="AG35" s="276">
        <f>IF(AND($AC35=$AC34,$AD35&gt;$AD34),-1,0)</f>
        <v>0</v>
      </c>
      <c r="AH35" s="276">
        <f>IF(AND($AC35=$AC33,$AD35&gt;$AD33),-1,0)</f>
        <v>0</v>
      </c>
      <c r="AI35" s="276">
        <f>IF(AND($AC35=$AC32,$AD35&gt;$AD32),-1,0)</f>
        <v>0</v>
      </c>
      <c r="AJ35" s="276">
        <f>IF(AND($AC35=$AC31,$AD35&gt;$AD31),-1,0)</f>
        <v>0</v>
      </c>
      <c r="AK35" s="276">
        <f>IF(AND($AC35=$AC30,$AD35&gt;$AD30),-1,0)</f>
        <v>0</v>
      </c>
      <c r="AL35" s="277">
        <f>IF(AND($AC35=$AC29,$AD35&gt;$AD29),-1,0)</f>
        <v>0</v>
      </c>
      <c r="AM35"/>
      <c r="AN35" s="370">
        <v>7</v>
      </c>
      <c r="AO35" s="379" t="str">
        <f t="shared" si="59"/>
        <v>Solihull</v>
      </c>
      <c r="AP35" s="404">
        <f t="shared" si="44"/>
        <v>232</v>
      </c>
      <c r="AQ35" s="386">
        <f t="shared" si="60"/>
        <v>8</v>
      </c>
      <c r="AR35" s="392">
        <f>RANK(AQ35,AQ$29:AQ$36,0)+COUNTIF(AQ$29:AQ35,AQ35)-1</f>
        <v>7</v>
      </c>
      <c r="AS35" s="200" t="str">
        <f t="shared" si="61"/>
        <v>Solihull</v>
      </c>
      <c r="AT35" s="393">
        <f t="shared" si="45"/>
        <v>7</v>
      </c>
      <c r="AU35" s="275" t="str">
        <f t="shared" si="62"/>
        <v>Solihull</v>
      </c>
      <c r="AV35" s="68">
        <f t="shared" si="63"/>
        <v>8</v>
      </c>
      <c r="AW35" s="68">
        <f t="shared" si="64"/>
        <v>232</v>
      </c>
      <c r="AX35" s="366">
        <f t="shared" si="65"/>
        <v>2</v>
      </c>
      <c r="AY35" s="276">
        <f t="shared" si="46"/>
        <v>0</v>
      </c>
      <c r="AZ35" s="276">
        <f>IF(AND($AV35=$AV34,$AW35&gt;$AW34),-1,0)</f>
        <v>0</v>
      </c>
      <c r="BA35" s="276">
        <f>IF(AND($AV35=$AV33,$AW35&gt;$AW33),-1,0)</f>
        <v>0</v>
      </c>
      <c r="BB35" s="276">
        <f>IF(AND($AV35=$AV32,$AW35&gt;$AW32),-1,0)</f>
        <v>0</v>
      </c>
      <c r="BC35" s="276">
        <f>IF(AND($AV35=$AV31,$AW35&gt;$AW31),-1,0)</f>
        <v>0</v>
      </c>
      <c r="BD35" s="276">
        <f>IF(AND($AV35=$AV30,$AW35&gt;$AW30),-1,0)</f>
        <v>0</v>
      </c>
      <c r="BE35" s="277">
        <f>IF(AND($AV35=$AV29,$AW35&gt;$AW29),-1,0)</f>
        <v>0</v>
      </c>
      <c r="BF35" s="75" t="str">
        <f t="shared" si="48"/>
        <v>Solihull</v>
      </c>
      <c r="BG35" s="374">
        <f t="shared" si="66"/>
        <v>3</v>
      </c>
      <c r="BH35" s="18">
        <f t="shared" si="67"/>
        <v>3</v>
      </c>
      <c r="BI35" s="366">
        <f t="shared" si="68"/>
        <v>2</v>
      </c>
    </row>
    <row r="36" spans="1:86" s="75" customFormat="1" x14ac:dyDescent="0.25">
      <c r="A36" s="107" t="str">
        <f>'Event Details'!D$30</f>
        <v>D</v>
      </c>
      <c r="B36" s="32">
        <f>IF(A$2&gt;=8,8,"")</f>
        <v>8</v>
      </c>
      <c r="C36" s="108" t="str">
        <f>IF(B36="","",'Event Details'!E$30)</f>
        <v>Stratford</v>
      </c>
      <c r="D36" s="335">
        <f>IF($E$4&lt;0,"",VLOOKUP($C36,'League Points Match 1'!$H$6:$K$13,3,FALSE))</f>
        <v>107</v>
      </c>
      <c r="E36" s="336">
        <f>IF($E$4&lt;2,"",VLOOKUP($C36,'League Points Match 2'!$H$6:$K$13,3,FALSE))</f>
        <v>125</v>
      </c>
      <c r="F36" s="110">
        <f>IF($E$4&lt;3,"",VLOOKUP($C36,'League Points Match 3'!$H$6:$K$13,3,FALSE))</f>
        <v>125</v>
      </c>
      <c r="G36" s="374">
        <f>IF(D36="","",RANK(D36,D$29:D$36,0)+COUNTIF(D$29:D36,D36)-1)</f>
        <v>3</v>
      </c>
      <c r="H36" s="18">
        <f>IF(E36="","",RANK(E36,E$29:E$36,0)+COUNTIF(E$29:E36,E36)-1)</f>
        <v>1</v>
      </c>
      <c r="I36" s="366">
        <f>IF(F36="","",RANK(F36,F$29:F$36,0)+COUNTIF(F$29:F36,F36)-1)</f>
        <v>1</v>
      </c>
      <c r="J36" t="str">
        <f t="shared" si="49"/>
        <v>Stratford</v>
      </c>
      <c r="K36" s="402">
        <f t="shared" si="50"/>
        <v>1</v>
      </c>
      <c r="L36" s="361" t="str">
        <f t="shared" si="33"/>
        <v>Leicester</v>
      </c>
      <c r="M36" s="18">
        <f t="shared" si="34"/>
        <v>11</v>
      </c>
      <c r="N36" s="366">
        <f t="shared" si="51"/>
        <v>1</v>
      </c>
      <c r="O36" s="361" t="str">
        <f t="shared" si="35"/>
        <v>Leicester</v>
      </c>
      <c r="P36" s="18">
        <f t="shared" si="36"/>
        <v>29</v>
      </c>
      <c r="Q36" s="366">
        <f t="shared" si="52"/>
        <v>1</v>
      </c>
      <c r="R36" s="361" t="str">
        <f t="shared" si="37"/>
        <v>Leicester</v>
      </c>
      <c r="S36" s="18">
        <f t="shared" si="38"/>
        <v>33</v>
      </c>
      <c r="T36" s="366">
        <f t="shared" si="53"/>
        <v>1</v>
      </c>
      <c r="U36" s="370">
        <v>8</v>
      </c>
      <c r="V36" s="379" t="str">
        <f t="shared" si="54"/>
        <v>Stratford</v>
      </c>
      <c r="W36" s="404">
        <f t="shared" si="39"/>
        <v>232</v>
      </c>
      <c r="X36" s="386">
        <f t="shared" si="55"/>
        <v>14</v>
      </c>
      <c r="Y36" s="392">
        <f>RANK(X36,X$29:X$36,0)+COUNTIF(X$29:X36,X36)-1</f>
        <v>2</v>
      </c>
      <c r="Z36" s="200" t="str">
        <f t="shared" si="40"/>
        <v>Stratford</v>
      </c>
      <c r="AA36" s="393">
        <f t="shared" si="41"/>
        <v>8</v>
      </c>
      <c r="AB36" s="275" t="str">
        <f t="shared" si="69"/>
        <v>Leicester</v>
      </c>
      <c r="AC36" s="68">
        <f t="shared" si="56"/>
        <v>2</v>
      </c>
      <c r="AD36" s="68">
        <f t="shared" si="57"/>
        <v>40</v>
      </c>
      <c r="AE36" s="366">
        <f t="shared" si="58"/>
        <v>1</v>
      </c>
      <c r="AF36" s="276">
        <f>IF(AND($AC36=$AC35,$AD36&gt;$AD35),-1,0)</f>
        <v>0</v>
      </c>
      <c r="AG36" s="276">
        <f>IF(AND($AC36=$AC34,$AD36&gt;$AD34),-1,0)</f>
        <v>0</v>
      </c>
      <c r="AH36" s="276">
        <f>IF(AND($AC36=$AC33,$AD36&gt;$AD33),-1,0)</f>
        <v>0</v>
      </c>
      <c r="AI36" s="276">
        <f>IF(AND($AC36=$AC32,$AD36&gt;$AD32),-1,0)</f>
        <v>0</v>
      </c>
      <c r="AJ36" s="276">
        <f>IF(AND($AC36=$AC31,$AD36&gt;$AD31),-1,0)</f>
        <v>0</v>
      </c>
      <c r="AK36" s="276">
        <f>IF(AND($AC36=$AC30,$AD36&gt;$AD30),-1,0)</f>
        <v>0</v>
      </c>
      <c r="AL36" s="277">
        <f>IF(AND($AC36=$AC29,$AD36&gt;$AD29),-1,0)</f>
        <v>0</v>
      </c>
      <c r="AM36"/>
      <c r="AN36" s="370">
        <v>8</v>
      </c>
      <c r="AO36" s="379" t="str">
        <f t="shared" si="59"/>
        <v>Stratford</v>
      </c>
      <c r="AP36" s="404">
        <f t="shared" si="44"/>
        <v>357</v>
      </c>
      <c r="AQ36" s="386">
        <f t="shared" si="60"/>
        <v>22</v>
      </c>
      <c r="AR36" s="392">
        <f>RANK(AQ36,AQ$29:AQ$36,0)+COUNTIF(AQ$29:AQ36,AQ36)-1</f>
        <v>1</v>
      </c>
      <c r="AS36" s="200" t="str">
        <f t="shared" si="61"/>
        <v>Stratford</v>
      </c>
      <c r="AT36" s="393">
        <f t="shared" si="45"/>
        <v>8</v>
      </c>
      <c r="AU36" s="275" t="str">
        <f t="shared" si="62"/>
        <v>Leicester</v>
      </c>
      <c r="AV36" s="68">
        <f t="shared" si="63"/>
        <v>3</v>
      </c>
      <c r="AW36" s="68">
        <f t="shared" si="64"/>
        <v>73</v>
      </c>
      <c r="AX36" s="366">
        <f t="shared" si="65"/>
        <v>1</v>
      </c>
      <c r="AY36" s="276">
        <f>IF(AND($AV36=$AV35,$AW36&gt;$AW35),-1,0)</f>
        <v>0</v>
      </c>
      <c r="AZ36" s="276">
        <f>IF(AND($AV36=$AV34,$AW36&gt;$AW34),-1,0)</f>
        <v>0</v>
      </c>
      <c r="BA36" s="276">
        <f>IF(AND($AV36=$AV33,$AW36&gt;$AW33),-1,0)</f>
        <v>0</v>
      </c>
      <c r="BB36" s="276">
        <f>IF(AND($AV36=$AV32,$AW36&gt;$AW32),-1,0)</f>
        <v>0</v>
      </c>
      <c r="BC36" s="276">
        <f>IF(AND($AV36=$AV31,$AW36&gt;$AW31),-1,0)</f>
        <v>0</v>
      </c>
      <c r="BD36" s="276">
        <f>IF(AND($AV36=$AV30,$AW36&gt;$AW30),-1,0)</f>
        <v>0</v>
      </c>
      <c r="BE36" s="277">
        <f>IF(AND($AV36=$AV29,$AW36&gt;$AW29),-1,0)</f>
        <v>0</v>
      </c>
      <c r="BF36" s="75" t="str">
        <f t="shared" si="48"/>
        <v>Stratford</v>
      </c>
      <c r="BG36" s="374">
        <f t="shared" si="66"/>
        <v>6</v>
      </c>
      <c r="BH36" s="18">
        <f t="shared" si="67"/>
        <v>8</v>
      </c>
      <c r="BI36" s="366">
        <f t="shared" si="68"/>
        <v>8</v>
      </c>
    </row>
    <row r="37" spans="1:86" s="75" customFormat="1" ht="13.8" thickBot="1" x14ac:dyDescent="0.3">
      <c r="A37" s="107">
        <f>'Event Details'!D$31</f>
        <v>0</v>
      </c>
      <c r="B37" s="39" t="str">
        <f>IF(A$2&gt;=9,9,"")</f>
        <v/>
      </c>
      <c r="C37" s="135" t="str">
        <f>IF(B37="","",'Event Details'!E$31)</f>
        <v/>
      </c>
      <c r="D37" s="136"/>
      <c r="E37" s="137"/>
      <c r="F37" s="137"/>
      <c r="G37" s="407"/>
      <c r="H37" s="408"/>
      <c r="I37" s="409"/>
      <c r="J37"/>
      <c r="K37" s="394"/>
      <c r="L37" s="363"/>
      <c r="M37" s="364"/>
      <c r="N37" s="365"/>
      <c r="O37" s="363"/>
      <c r="P37" s="364"/>
      <c r="Q37" s="365"/>
      <c r="R37" s="363"/>
      <c r="S37" s="364"/>
      <c r="T37" s="365"/>
      <c r="U37" s="371" t="str">
        <f>IF(T$2&gt;=9,9,"")</f>
        <v/>
      </c>
      <c r="V37" s="42" t="str">
        <f>IF(Q37="","",'Event Details'!W$30)</f>
        <v/>
      </c>
      <c r="W37" s="387"/>
      <c r="X37" s="388"/>
      <c r="Y37" s="389"/>
      <c r="Z37" s="42" t="str">
        <f>IF(U37="","",'Event Details'!AA$30)</f>
        <v/>
      </c>
      <c r="AA37" s="394"/>
      <c r="AB37" s="375"/>
      <c r="AC37" s="378"/>
      <c r="AD37" s="378"/>
      <c r="AE37" s="378"/>
      <c r="AF37" s="378"/>
      <c r="AG37" s="378"/>
      <c r="AH37" s="378"/>
      <c r="AI37" s="378"/>
      <c r="AJ37" s="378"/>
      <c r="AK37" s="378"/>
      <c r="AL37" s="376"/>
      <c r="AM37"/>
      <c r="AN37" s="371" t="str">
        <f>IF(BH$2&gt;=9,9,"")</f>
        <v/>
      </c>
      <c r="AO37" s="42" t="str">
        <f>IF(T37="","",'Event Details'!AR$30)</f>
        <v/>
      </c>
      <c r="AP37" s="387"/>
      <c r="AQ37" s="388"/>
      <c r="AR37" s="389"/>
      <c r="AS37" s="42" t="str">
        <f>IF(AN37="","",'Event Details'!AV$30)</f>
        <v/>
      </c>
      <c r="AT37" s="394"/>
      <c r="AU37" s="375"/>
      <c r="AV37" s="378"/>
      <c r="AW37" s="378"/>
      <c r="AX37" s="376"/>
      <c r="AY37" s="378"/>
      <c r="AZ37" s="378"/>
      <c r="BA37" s="378"/>
      <c r="BB37" s="378"/>
      <c r="BC37" s="378"/>
      <c r="BD37" s="378"/>
      <c r="BE37" s="376"/>
      <c r="BG37" s="407"/>
      <c r="BH37" s="408"/>
      <c r="BI37" s="409"/>
    </row>
    <row r="38" spans="1:86" s="75" customFormat="1" x14ac:dyDescent="0.25">
      <c r="B38" s="148"/>
      <c r="D38" s="70">
        <f>SUM(D29:D37)</f>
        <v>682</v>
      </c>
      <c r="E38" s="70">
        <f>SUM(E29:E37)</f>
        <v>693</v>
      </c>
      <c r="F38" s="70">
        <f>SUM(F29:F37)</f>
        <v>681</v>
      </c>
      <c r="G38" s="70">
        <f>MAX(G29:G37)</f>
        <v>8</v>
      </c>
      <c r="H38" s="70">
        <f>MAX(H29:H37)</f>
        <v>8</v>
      </c>
      <c r="I38" s="70">
        <f>MAX(I29:I37)</f>
        <v>8</v>
      </c>
      <c r="J38"/>
      <c r="K38" s="9"/>
      <c r="L38"/>
      <c r="M38"/>
      <c r="N38"/>
      <c r="O38"/>
      <c r="P38"/>
      <c r="Q38"/>
      <c r="R38"/>
      <c r="S38"/>
      <c r="T38"/>
      <c r="U38"/>
      <c r="V38"/>
      <c r="W38" s="70"/>
      <c r="X38" s="70"/>
      <c r="Y38"/>
      <c r="Z38" s="70"/>
      <c r="AA38"/>
      <c r="AB38"/>
      <c r="AC38"/>
      <c r="AD38" s="405">
        <f>SUM(AE29:AE37)</f>
        <v>36</v>
      </c>
      <c r="AE38"/>
      <c r="AF38"/>
      <c r="AG38"/>
      <c r="AH38"/>
      <c r="AI38"/>
      <c r="AJ38"/>
      <c r="AK38"/>
      <c r="AL38"/>
      <c r="AM38"/>
      <c r="AN38"/>
      <c r="AO38"/>
      <c r="AP38" s="70"/>
      <c r="AQ38" s="70"/>
      <c r="AR38"/>
      <c r="AS38" s="70"/>
      <c r="AT38"/>
      <c r="AU38"/>
      <c r="AV38"/>
      <c r="AW38" s="405">
        <f>SUM(AX29:AX37)</f>
        <v>36</v>
      </c>
      <c r="AX38"/>
      <c r="AY38"/>
      <c r="AZ38"/>
      <c r="BA38"/>
      <c r="BB38"/>
      <c r="BC38"/>
      <c r="BD38"/>
      <c r="BE38"/>
      <c r="BG38" s="70">
        <f>MAX(BG29:BG37)</f>
        <v>8</v>
      </c>
      <c r="BH38" s="70">
        <f>MAX(BH29:BH37)</f>
        <v>8</v>
      </c>
      <c r="BI38" s="70">
        <f>MAX(BI29:BI37)</f>
        <v>8</v>
      </c>
    </row>
    <row r="39" spans="1:86" s="75" customFormat="1" x14ac:dyDescent="0.25">
      <c r="T39" s="153"/>
      <c r="BU39" s="154"/>
      <c r="BV39" s="154"/>
      <c r="BW39" s="154"/>
      <c r="BX39" s="154"/>
      <c r="BY39" s="154"/>
      <c r="BZ39" s="154"/>
      <c r="CA39" s="154"/>
      <c r="CB39" s="154"/>
    </row>
    <row r="40" spans="1:86" s="79" customFormat="1" ht="13.5" customHeight="1" x14ac:dyDescent="0.3">
      <c r="B40" s="149"/>
      <c r="D40" s="80" t="s">
        <v>91</v>
      </c>
      <c r="H40" s="81" t="str">
        <f>H$6</f>
        <v>Division 1</v>
      </c>
      <c r="J40"/>
      <c r="K40" s="9"/>
      <c r="L40">
        <v>4</v>
      </c>
      <c r="M40">
        <v>2</v>
      </c>
      <c r="N40"/>
      <c r="O40">
        <v>3</v>
      </c>
      <c r="P40">
        <v>3</v>
      </c>
      <c r="Q40"/>
      <c r="R40">
        <v>2</v>
      </c>
      <c r="S40">
        <v>4</v>
      </c>
      <c r="T40"/>
      <c r="U40"/>
      <c r="V40"/>
      <c r="X40" s="79">
        <v>3</v>
      </c>
      <c r="Y40"/>
      <c r="AA40">
        <v>2</v>
      </c>
      <c r="AB40">
        <v>3</v>
      </c>
      <c r="AC40">
        <v>2</v>
      </c>
      <c r="AD40"/>
      <c r="AE40"/>
      <c r="AF40"/>
      <c r="AG40"/>
      <c r="AH40"/>
      <c r="AI40"/>
      <c r="AJ40"/>
      <c r="AK40"/>
      <c r="AL40"/>
      <c r="AM40"/>
      <c r="AN40"/>
      <c r="AO40"/>
      <c r="AQ40" s="79">
        <v>3</v>
      </c>
      <c r="AR40"/>
      <c r="AT40">
        <v>2</v>
      </c>
      <c r="AU40">
        <v>3</v>
      </c>
      <c r="AV40">
        <v>2</v>
      </c>
      <c r="AW40"/>
      <c r="AX40"/>
      <c r="AY40"/>
      <c r="AZ40"/>
      <c r="BA40"/>
      <c r="BB40"/>
      <c r="BC40"/>
      <c r="BD40"/>
      <c r="BE40"/>
      <c r="BG40" s="75">
        <v>3</v>
      </c>
      <c r="BH40" s="75">
        <v>3</v>
      </c>
      <c r="BI40" s="75">
        <v>3</v>
      </c>
      <c r="CE40" s="75"/>
      <c r="CF40" s="75"/>
      <c r="CG40" s="75"/>
      <c r="CH40" s="75"/>
    </row>
    <row r="41" spans="1:86" s="75" customFormat="1" ht="13.5" customHeight="1" thickBot="1" x14ac:dyDescent="0.3">
      <c r="B41" s="148"/>
      <c r="J41"/>
      <c r="K41" s="9"/>
      <c r="L41"/>
      <c r="M41"/>
      <c r="N41"/>
      <c r="O41"/>
      <c r="P41"/>
      <c r="Q41"/>
      <c r="R41"/>
      <c r="S41"/>
      <c r="T41"/>
      <c r="U41"/>
      <c r="V41"/>
      <c r="Y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R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86" s="75" customFormat="1" ht="13.5" customHeight="1" thickBot="1" x14ac:dyDescent="0.3">
      <c r="B42" s="148"/>
      <c r="D42" s="554" t="s">
        <v>79</v>
      </c>
      <c r="E42" s="554"/>
      <c r="F42" s="555"/>
      <c r="G42" s="551" t="s">
        <v>81</v>
      </c>
      <c r="H42" s="552"/>
      <c r="I42" s="553"/>
      <c r="J42"/>
      <c r="K42" s="9"/>
      <c r="L42" s="545" t="s">
        <v>121</v>
      </c>
      <c r="M42" s="546"/>
      <c r="N42" s="546"/>
      <c r="O42" s="546"/>
      <c r="P42" s="546"/>
      <c r="Q42" s="546"/>
      <c r="R42" s="546"/>
      <c r="S42" s="546"/>
      <c r="T42" s="547"/>
      <c r="U42" s="545" t="s">
        <v>118</v>
      </c>
      <c r="V42" s="546"/>
      <c r="W42" s="546"/>
      <c r="X42" s="546"/>
      <c r="Y42" s="547"/>
      <c r="Z42"/>
      <c r="AA42" s="539" t="s">
        <v>117</v>
      </c>
      <c r="AB42" s="540"/>
      <c r="AC42" s="540"/>
      <c r="AD42" s="540"/>
      <c r="AE42" s="540"/>
      <c r="AF42" s="540"/>
      <c r="AG42" s="540"/>
      <c r="AH42" s="540"/>
      <c r="AI42" s="540"/>
      <c r="AJ42" s="540"/>
      <c r="AK42" s="540"/>
      <c r="AL42" s="541"/>
      <c r="AM42"/>
      <c r="AN42" s="542" t="s">
        <v>119</v>
      </c>
      <c r="AO42" s="543"/>
      <c r="AP42" s="543"/>
      <c r="AQ42" s="543"/>
      <c r="AR42" s="544"/>
      <c r="AS42"/>
      <c r="AT42" s="539" t="s">
        <v>120</v>
      </c>
      <c r="AU42" s="540"/>
      <c r="AV42" s="540"/>
      <c r="AW42" s="540"/>
      <c r="AX42" s="540"/>
      <c r="AY42" s="540"/>
      <c r="AZ42" s="540"/>
      <c r="BA42" s="540"/>
      <c r="BB42" s="540"/>
      <c r="BC42" s="540"/>
      <c r="BD42" s="540"/>
      <c r="BE42" s="541"/>
      <c r="BG42" s="554" t="s">
        <v>80</v>
      </c>
      <c r="BH42" s="554"/>
      <c r="BI42" s="554"/>
    </row>
    <row r="43" spans="1:86" s="75" customFormat="1" ht="13.5" customHeight="1" x14ac:dyDescent="0.25">
      <c r="B43" s="44" t="s">
        <v>49</v>
      </c>
      <c r="C43" s="49" t="s">
        <v>50</v>
      </c>
      <c r="D43" s="45" t="s">
        <v>38</v>
      </c>
      <c r="E43" s="82" t="s">
        <v>38</v>
      </c>
      <c r="F43" s="82" t="s">
        <v>38</v>
      </c>
      <c r="G43" s="339" t="s">
        <v>38</v>
      </c>
      <c r="H43" s="344" t="s">
        <v>38</v>
      </c>
      <c r="I43" s="340" t="s">
        <v>38</v>
      </c>
      <c r="J43"/>
      <c r="K43" s="400"/>
      <c r="L43" s="548" t="s">
        <v>82</v>
      </c>
      <c r="M43" s="549"/>
      <c r="N43" s="550"/>
      <c r="O43" s="548" t="s">
        <v>83</v>
      </c>
      <c r="P43" s="549"/>
      <c r="Q43" s="550"/>
      <c r="R43" s="548" t="s">
        <v>84</v>
      </c>
      <c r="S43" s="549"/>
      <c r="T43" s="550"/>
      <c r="U43" s="360" t="s">
        <v>49</v>
      </c>
      <c r="V43" s="368"/>
      <c r="W43" s="339"/>
      <c r="X43" s="344"/>
      <c r="Y43" s="340"/>
      <c r="Z43" s="390"/>
      <c r="AA43" s="395" t="s">
        <v>116</v>
      </c>
      <c r="AB43" s="384"/>
      <c r="AC43" s="380"/>
      <c r="AD43" s="380"/>
      <c r="AE43" s="380"/>
      <c r="AF43" s="380"/>
      <c r="AG43" s="380"/>
      <c r="AH43" s="380"/>
      <c r="AI43" s="380"/>
      <c r="AJ43" s="380"/>
      <c r="AK43" s="380"/>
      <c r="AL43" s="381"/>
      <c r="AM43"/>
      <c r="AN43" s="400" t="s">
        <v>49</v>
      </c>
      <c r="AO43" s="390" t="s">
        <v>50</v>
      </c>
      <c r="AP43" s="339"/>
      <c r="AQ43" s="344"/>
      <c r="AR43" s="340"/>
      <c r="AS43" s="390" t="s">
        <v>50</v>
      </c>
      <c r="AT43" s="395" t="s">
        <v>116</v>
      </c>
      <c r="AU43" s="384" t="s">
        <v>19</v>
      </c>
      <c r="AV43" s="380"/>
      <c r="AW43" s="380"/>
      <c r="AX43" s="380"/>
      <c r="AY43" s="380"/>
      <c r="AZ43" s="380"/>
      <c r="BA43" s="380"/>
      <c r="BB43" s="380"/>
      <c r="BC43" s="380"/>
      <c r="BD43" s="380"/>
      <c r="BE43" s="381"/>
      <c r="BG43" s="45" t="s">
        <v>38</v>
      </c>
      <c r="BH43" s="82" t="s">
        <v>38</v>
      </c>
      <c r="BI43" s="83" t="s">
        <v>38</v>
      </c>
    </row>
    <row r="44" spans="1:86" s="75" customFormat="1" ht="13.5" customHeight="1" thickBot="1" x14ac:dyDescent="0.3">
      <c r="B44" s="85"/>
      <c r="C44" s="86"/>
      <c r="D44" s="87">
        <v>1</v>
      </c>
      <c r="E44" s="88">
        <v>2</v>
      </c>
      <c r="F44" s="88">
        <v>3</v>
      </c>
      <c r="G44" s="337">
        <v>1</v>
      </c>
      <c r="H44" s="88">
        <v>2</v>
      </c>
      <c r="I44" s="338">
        <v>3</v>
      </c>
      <c r="J44"/>
      <c r="K44" s="401" t="s">
        <v>102</v>
      </c>
      <c r="L44" s="292" t="s">
        <v>19</v>
      </c>
      <c r="M44" s="293" t="s">
        <v>88</v>
      </c>
      <c r="N44" s="294" t="s">
        <v>70</v>
      </c>
      <c r="O44" s="292" t="s">
        <v>19</v>
      </c>
      <c r="P44" s="293" t="s">
        <v>88</v>
      </c>
      <c r="Q44" s="294" t="s">
        <v>70</v>
      </c>
      <c r="R44" s="292" t="s">
        <v>19</v>
      </c>
      <c r="S44" s="293" t="s">
        <v>88</v>
      </c>
      <c r="T44" s="294" t="s">
        <v>70</v>
      </c>
      <c r="U44" s="367"/>
      <c r="V44" s="406" t="s">
        <v>19</v>
      </c>
      <c r="W44" s="337" t="s">
        <v>88</v>
      </c>
      <c r="X44" s="88" t="s">
        <v>89</v>
      </c>
      <c r="Y44" s="294" t="s">
        <v>87</v>
      </c>
      <c r="Z44" s="293" t="s">
        <v>19</v>
      </c>
      <c r="AA44" s="396" t="s">
        <v>87</v>
      </c>
      <c r="AB44" s="385" t="s">
        <v>19</v>
      </c>
      <c r="AC44" s="88" t="s">
        <v>89</v>
      </c>
      <c r="AD44" s="88" t="s">
        <v>88</v>
      </c>
      <c r="AE44" s="88" t="s">
        <v>102</v>
      </c>
      <c r="AF44" s="382"/>
      <c r="AG44" s="382"/>
      <c r="AH44" s="382"/>
      <c r="AI44" s="382"/>
      <c r="AJ44" s="382"/>
      <c r="AK44" s="382"/>
      <c r="AL44" s="383"/>
      <c r="AM44"/>
      <c r="AN44" s="403"/>
      <c r="AO44" s="391"/>
      <c r="AP44" s="337" t="s">
        <v>88</v>
      </c>
      <c r="AQ44" s="88" t="s">
        <v>89</v>
      </c>
      <c r="AR44" s="294" t="s">
        <v>87</v>
      </c>
      <c r="AS44" s="391"/>
      <c r="AT44" s="396" t="s">
        <v>87</v>
      </c>
      <c r="AU44" s="385" t="s">
        <v>54</v>
      </c>
      <c r="AV44" s="88" t="s">
        <v>89</v>
      </c>
      <c r="AW44" s="88" t="s">
        <v>88</v>
      </c>
      <c r="AX44" s="88" t="s">
        <v>102</v>
      </c>
      <c r="AY44" s="382"/>
      <c r="AZ44" s="382"/>
      <c r="BA44" s="382"/>
      <c r="BB44" s="382"/>
      <c r="BC44" s="382"/>
      <c r="BD44" s="382"/>
      <c r="BE44" s="383"/>
      <c r="BG44" s="87">
        <v>1</v>
      </c>
      <c r="BH44" s="88">
        <v>2</v>
      </c>
      <c r="BI44" s="90">
        <v>3</v>
      </c>
    </row>
    <row r="45" spans="1:86" s="75" customFormat="1" ht="13.5" customHeight="1" thickBot="1" x14ac:dyDescent="0.3">
      <c r="B45" s="155"/>
      <c r="C45" s="50"/>
      <c r="D45" s="93" t="str">
        <f>IF($A$3=1,O$2,IF($A$3=2,O$3,O$4))</f>
        <v>Rugby &amp; N'hampton</v>
      </c>
      <c r="E45" s="94" t="str">
        <f>IF($A$3=1,P$2,IF($A$3=2,P$3,P$4))</f>
        <v>Coventry</v>
      </c>
      <c r="F45" s="94" t="str">
        <f>IF($A$3=1,Q$2,IF($A$3=2,Q$3,Q$4))</f>
        <v>Banbury</v>
      </c>
      <c r="G45" s="292"/>
      <c r="H45" s="413"/>
      <c r="I45" s="414"/>
      <c r="J45"/>
      <c r="K45" s="402"/>
      <c r="L45" s="361"/>
      <c r="M45" s="17"/>
      <c r="N45" s="362"/>
      <c r="O45" s="361"/>
      <c r="P45" s="17"/>
      <c r="Q45" s="362"/>
      <c r="R45" s="361"/>
      <c r="S45" s="17"/>
      <c r="T45" s="362"/>
      <c r="U45" s="369"/>
      <c r="V45"/>
      <c r="W45" s="372"/>
      <c r="X45" s="377"/>
      <c r="Y45" s="373"/>
      <c r="Z45"/>
      <c r="AA45" s="369"/>
      <c r="AB45" s="372"/>
      <c r="AC45" s="377"/>
      <c r="AD45" s="377"/>
      <c r="AE45" s="377"/>
      <c r="AF45" s="377"/>
      <c r="AG45" s="377"/>
      <c r="AH45" s="377"/>
      <c r="AI45" s="377"/>
      <c r="AJ45" s="377"/>
      <c r="AK45" s="377"/>
      <c r="AL45" s="373"/>
      <c r="AM45"/>
      <c r="AN45" s="369"/>
      <c r="AO45"/>
      <c r="AP45" s="372"/>
      <c r="AQ45" s="377"/>
      <c r="AR45" s="373"/>
      <c r="AS45"/>
      <c r="AT45" s="369"/>
      <c r="AU45" s="372"/>
      <c r="AV45" s="377"/>
      <c r="AW45" s="377"/>
      <c r="AX45" s="373"/>
      <c r="AY45" s="377"/>
      <c r="AZ45" s="377"/>
      <c r="BA45" s="377"/>
      <c r="BB45" s="377"/>
      <c r="BC45" s="377"/>
      <c r="BD45" s="377"/>
      <c r="BE45" s="373"/>
      <c r="BG45" s="420"/>
      <c r="BH45" s="421"/>
      <c r="BI45" s="422"/>
    </row>
    <row r="46" spans="1:86" s="75" customFormat="1" ht="13.5" customHeight="1" x14ac:dyDescent="0.25">
      <c r="A46" s="107" t="str">
        <f>'Event Details'!D$23</f>
        <v>V</v>
      </c>
      <c r="B46" s="32">
        <v>1</v>
      </c>
      <c r="C46" s="108" t="str">
        <f>IF(B46="","",'Event Details'!E$23)</f>
        <v>Amber Valley</v>
      </c>
      <c r="D46" s="335">
        <f>IF($E$4&lt;0,"",VLOOKUP($C46,'League Points Match 1'!$N$6:$Q$13,3,FALSE))</f>
        <v>128</v>
      </c>
      <c r="E46" s="336">
        <f>IF($E$4&lt;2,"",VLOOKUP($C46,'League Points Match 2'!$N$6:$Q$13,3,FALSE))</f>
        <v>105</v>
      </c>
      <c r="F46" s="110">
        <f>IF($E$4&lt;3,"",VLOOKUP($C46,'League Points Match 3'!$N$6:$Q$13,3,FALSE))</f>
        <v>93</v>
      </c>
      <c r="G46" s="397">
        <f>IF(D46="","",RANK(D46,D$46:D$53,0)+COUNTIF(D$46:D46,D46)-1)</f>
        <v>1</v>
      </c>
      <c r="H46" s="398">
        <f>IF(E46="","",RANK(E46,E$46:E$53,0)+COUNTIF(E$46:E46,E46)-1)</f>
        <v>4</v>
      </c>
      <c r="I46" s="399">
        <f>IF(F46="","",RANK(F46,F$46:F$53,0)+COUNTIF(F$46:F46,F46)-1)</f>
        <v>5</v>
      </c>
      <c r="J46" t="str">
        <f>C46</f>
        <v>Amber Valley</v>
      </c>
      <c r="K46" s="402">
        <f>K12</f>
        <v>8</v>
      </c>
      <c r="L46" s="361" t="str">
        <f t="shared" ref="L46:L53" si="70">IF(G46="","",VLOOKUP(U46,G$46:J$53,L$40,FALSE))</f>
        <v>Amber Valley</v>
      </c>
      <c r="M46" s="18">
        <f t="shared" ref="M46:M53" si="71">IF(L46="","",VLOOKUP(L46,C$46:D$53,M$40,FALSE))</f>
        <v>128</v>
      </c>
      <c r="N46" s="366">
        <f>IF(AND(M46&gt;0,M46&lt;&gt;""),SUMIF(M$46:M$53,M46,K$46:K$53)/COUNTIF(M$46:M$53,M46),0)</f>
        <v>8</v>
      </c>
      <c r="O46" s="361" t="str">
        <f t="shared" ref="O46:O53" si="72">IF(H46="","",VLOOKUP(U46,H$46:J$53,O$40,FALSE))</f>
        <v>Stratford</v>
      </c>
      <c r="P46" s="18">
        <f t="shared" ref="P46:P53" si="73">IF(O46="","",VLOOKUP(O46,C$46:F$53,P$40,FALSE))</f>
        <v>121</v>
      </c>
      <c r="Q46" s="366">
        <f>IF(AND(P46&gt;0,P46&lt;&gt;""),SUMIF(P$46:P$53,P46,K$46:K$53)/COUNTIF(P$46:P$53,P46),0)</f>
        <v>8</v>
      </c>
      <c r="R46" s="361" t="str">
        <f t="shared" ref="R46:R53" si="74">IF(I46="","",VLOOKUP(U46,I$46:J$53,R$40,FALSE))</f>
        <v>Stratford</v>
      </c>
      <c r="S46" s="18">
        <f t="shared" ref="S46:S53" si="75">IF(R46="","",VLOOKUP(R46,C$46:F$53,S$40,FALSE))</f>
        <v>120</v>
      </c>
      <c r="T46" s="366">
        <f>IF(AND(S46&gt;0,S46&lt;&gt;""),SUMIF(S$46:S$53,S46,K$46:K$53)/COUNTIF(S$46:S$53,S46),0)</f>
        <v>8</v>
      </c>
      <c r="U46" s="370">
        <v>1</v>
      </c>
      <c r="V46" s="379" t="str">
        <f>C46</f>
        <v>Amber Valley</v>
      </c>
      <c r="W46" s="404">
        <f t="shared" ref="W46:W53" si="76">D46+E46</f>
        <v>233</v>
      </c>
      <c r="X46" s="386">
        <f t="shared" ref="X46:X53" si="77">VLOOKUP(Z46,L$46:N$53,X$40,FALSE)+VLOOKUP(Z46,O$46:Q$53,X$40,FALSE)</f>
        <v>13</v>
      </c>
      <c r="Y46" s="392">
        <f>RANK(X46,X$46:X$53,0)+COUNTIF(X$46:X46,X46)-1</f>
        <v>2</v>
      </c>
      <c r="Z46" s="200" t="str">
        <f t="shared" ref="Z46:Z53" si="78">C46</f>
        <v>Amber Valley</v>
      </c>
      <c r="AA46" s="393">
        <f t="shared" ref="AA46:AA53" si="79">U46+SUM(AF46:AL46)</f>
        <v>1</v>
      </c>
      <c r="AB46" s="275" t="str">
        <f t="shared" ref="AB46:AB53" si="80">IF(U46&gt;0,VLOOKUP(U46,Y$46:Z$53,AA$40,FALSE),0)</f>
        <v>Stratford</v>
      </c>
      <c r="AC46" s="68">
        <f t="shared" ref="AC46:AC53" si="81">IF(U46&gt;0,VLOOKUP(AB46,V$46:Y$53,AU$40,FALSE),0)</f>
        <v>15</v>
      </c>
      <c r="AD46" s="68">
        <f t="shared" ref="AD46:AD53" si="82">IF(U46&gt;0,VLOOKUP(AB46,V$46:X$53,AC$40,FALSE),0)</f>
        <v>230</v>
      </c>
      <c r="AE46" s="366">
        <f>IF(AC46&gt;0,SUMIF(AC$46:AC$53,AC46,$K$46:$K$53)/COUNTIF(AC$46:AC$53,AC46),0)</f>
        <v>8</v>
      </c>
      <c r="AF46" s="276">
        <f t="shared" ref="AF46:AF52" si="83">IF(AND($AC46=$AC47,$AD46&lt;$AD47),1,0)</f>
        <v>0</v>
      </c>
      <c r="AG46" s="276">
        <f t="shared" ref="AG46:AG51" si="84">IF(AND($AC46=$AC48,$AD46&lt;$AD48),1,0)</f>
        <v>0</v>
      </c>
      <c r="AH46" s="276">
        <f>IF(AND($AC46=$AC49,$AD46&lt;$AD49),1,0)</f>
        <v>0</v>
      </c>
      <c r="AI46" s="276">
        <f>IF(AND($AC46=$AC50,$AD46&lt;$AD50),1,0)</f>
        <v>0</v>
      </c>
      <c r="AJ46" s="276">
        <f>IF(AND($AC46=$AC51,$AD46&lt;$AD51),1,0)</f>
        <v>0</v>
      </c>
      <c r="AK46" s="276">
        <f>IF(AND($AC46=$AC52,$AD46&lt;$AD52),1,0)</f>
        <v>0</v>
      </c>
      <c r="AL46" s="277">
        <f>IF(AND($AC46=$AC53,$AD46&lt;$AD53),1,0)</f>
        <v>0</v>
      </c>
      <c r="AM46"/>
      <c r="AN46" s="370">
        <v>1</v>
      </c>
      <c r="AO46" s="379" t="str">
        <f>C46</f>
        <v>Amber Valley</v>
      </c>
      <c r="AP46" s="404">
        <f t="shared" ref="AP46:AP53" si="85">W46+F46</f>
        <v>326</v>
      </c>
      <c r="AQ46" s="386">
        <f t="shared" ref="AQ46:AQ53" si="86">VLOOKUP(AO46,V$46:X$53,AQ$40,FALSE)+VLOOKUP(AO46,R$46:T$53,AQ$40,FALSE)</f>
        <v>17</v>
      </c>
      <c r="AR46" s="392">
        <f>RANK(AQ46,AQ$46:AQ$53,0)+COUNTIF(AQ$46:AQ46,AQ46)-1</f>
        <v>3</v>
      </c>
      <c r="AS46" s="200" t="str">
        <f>C46</f>
        <v>Amber Valley</v>
      </c>
      <c r="AT46" s="393">
        <f t="shared" ref="AT46:AT53" si="87">AN46+SUM(AY46:BE46)</f>
        <v>1</v>
      </c>
      <c r="AU46" s="275" t="str">
        <f>IF(AN46&gt;0,VLOOKUP(AN46,AR$46:AS$53,AT$40,FALSE),0)</f>
        <v>Stratford</v>
      </c>
      <c r="AV46" s="68">
        <f>IF(AN46&gt;0,VLOOKUP(AU46,AO$46:AR$53,AU$40,FALSE),0)</f>
        <v>23</v>
      </c>
      <c r="AW46" s="68">
        <f>IF(AN46&gt;0,VLOOKUP(AU46,AO$46:AQ$53,AV$40,FALSE),0)</f>
        <v>350</v>
      </c>
      <c r="AX46" s="366">
        <f>IF(AV46&gt;0,SUMIF(AV$46:AV$53,AV46,K$46:K$53)/COUNTIF(AV$46:AV$53,AV46),0)</f>
        <v>8</v>
      </c>
      <c r="AY46" s="276">
        <f t="shared" ref="AY46:AY52" si="88">IF(AND($AV46=$AV47,$AW46&lt;$AW47),1,0)</f>
        <v>0</v>
      </c>
      <c r="AZ46" s="276">
        <f t="shared" ref="AZ46:AZ51" si="89">IF(AND($AV46=$AV48,$AW46&lt;$AW48),1,0)</f>
        <v>0</v>
      </c>
      <c r="BA46" s="276">
        <f>IF(AND($AV46=$AV49,$AW46&lt;$AW49),1,0)</f>
        <v>0</v>
      </c>
      <c r="BB46" s="276">
        <f>IF(AND($AV46=$AV50,$AW46&lt;$AW50),1,0)</f>
        <v>0</v>
      </c>
      <c r="BC46" s="276">
        <f>IF(AND($AV46=$AV51,$AW46&lt;$AW51),1,0)</f>
        <v>0</v>
      </c>
      <c r="BD46" s="276">
        <f>IF(AND($AV46=$AV52,$AW46&lt;$AW52),1,0)</f>
        <v>0</v>
      </c>
      <c r="BE46" s="277">
        <f>IF(AND($AV46=$AV53,$AW46&lt;$AW53),1,0)</f>
        <v>0</v>
      </c>
      <c r="BF46" s="75" t="str">
        <f t="shared" ref="BF46:BF53" si="90">C29</f>
        <v>Amber Valley</v>
      </c>
      <c r="BG46" s="374">
        <f>IF(G46="","",VLOOKUP(BF46,L$46:N$53,BG$40,FALSE))</f>
        <v>8</v>
      </c>
      <c r="BH46" s="18">
        <f>IF(H46="","",VLOOKUP(BF46,O$46:Q$53,BH$40,FALSE))</f>
        <v>5</v>
      </c>
      <c r="BI46" s="366">
        <f>IF(I46="","",VLOOKUP(BF46,R$46:T$53,BI$40,FALSE))</f>
        <v>4</v>
      </c>
    </row>
    <row r="47" spans="1:86" s="75" customFormat="1" ht="13.5" customHeight="1" x14ac:dyDescent="0.25">
      <c r="A47" s="107" t="str">
        <f>'Event Details'!D$24</f>
        <v>J</v>
      </c>
      <c r="B47" s="32">
        <f>IF(A$2&gt;=2,2,"")</f>
        <v>2</v>
      </c>
      <c r="C47" s="108" t="str">
        <f>IF(B47="","",'Event Details'!E$24)</f>
        <v>Banbury</v>
      </c>
      <c r="D47" s="335">
        <f>IF($E$4&lt;0,"",VLOOKUP($C47,'League Points Match 1'!$N$6:$Q$13,3,FALSE))</f>
        <v>82</v>
      </c>
      <c r="E47" s="336">
        <f>IF($E$4&lt;2,"",VLOOKUP($C47,'League Points Match 2'!$N$6:$Q$13,3,FALSE))</f>
        <v>76</v>
      </c>
      <c r="F47" s="110">
        <f>IF($E$4&lt;3,"",VLOOKUP($C47,'League Points Match 3'!$N$6:$Q$13,3,FALSE))</f>
        <v>65</v>
      </c>
      <c r="G47" s="374">
        <f>IF(D47="","",RANK(D47,D$46:D$53,0)+COUNTIF(D$46:D47,D47)-1)</f>
        <v>6</v>
      </c>
      <c r="H47" s="18">
        <f>IF(E47="","",RANK(E47,E$46:E$53,0)+COUNTIF(E$46:E47,E47)-1)</f>
        <v>6</v>
      </c>
      <c r="I47" s="366">
        <f>IF(F47="","",RANK(F47,F$46:F$53,0)+COUNTIF(F$46:F47,F47)-1)</f>
        <v>8</v>
      </c>
      <c r="J47" t="str">
        <f t="shared" ref="J47:J53" si="91">C47</f>
        <v>Banbury</v>
      </c>
      <c r="K47" s="402">
        <f t="shared" ref="K47:K53" si="92">K13</f>
        <v>7</v>
      </c>
      <c r="L47" s="361" t="str">
        <f t="shared" si="70"/>
        <v>Stratford</v>
      </c>
      <c r="M47" s="18">
        <f t="shared" si="71"/>
        <v>109</v>
      </c>
      <c r="N47" s="366">
        <f t="shared" ref="N47:N53" si="93">IF(AND(M47&gt;0,M47&lt;&gt;""),SUMIF(M$46:M$53,M47,K$46:K$53)/COUNTIF(M$46:M$53,M47),0)</f>
        <v>7</v>
      </c>
      <c r="O47" s="361" t="str">
        <f t="shared" si="72"/>
        <v>Rugby &amp; N'hampton</v>
      </c>
      <c r="P47" s="18">
        <f t="shared" si="73"/>
        <v>118</v>
      </c>
      <c r="Q47" s="366">
        <f t="shared" ref="Q47:Q53" si="94">IF(AND(P47&gt;0,P47&lt;&gt;""),SUMIF(P$46:P$53,P47,K$46:K$53)/COUNTIF(P$46:P$53,P47),0)</f>
        <v>7</v>
      </c>
      <c r="R47" s="361" t="str">
        <f t="shared" si="74"/>
        <v>Leicester</v>
      </c>
      <c r="S47" s="18">
        <f t="shared" si="75"/>
        <v>105</v>
      </c>
      <c r="T47" s="366">
        <f t="shared" ref="T47:T53" si="95">IF(AND(S47&gt;0,S47&lt;&gt;""),SUMIF(S$46:S$53,S47,K$46:K$53)/COUNTIF(S$46:S$53,S47),0)</f>
        <v>6.5</v>
      </c>
      <c r="U47" s="370">
        <v>2</v>
      </c>
      <c r="V47" s="379" t="str">
        <f t="shared" ref="V47:V53" si="96">C47</f>
        <v>Banbury</v>
      </c>
      <c r="W47" s="404">
        <f t="shared" si="76"/>
        <v>158</v>
      </c>
      <c r="X47" s="386">
        <f t="shared" si="77"/>
        <v>6</v>
      </c>
      <c r="Y47" s="392">
        <f>RANK(X47,X$46:X$53,0)+COUNTIF(X$46:X47,X47)-1</f>
        <v>5</v>
      </c>
      <c r="Z47" s="200" t="str">
        <f t="shared" si="78"/>
        <v>Banbury</v>
      </c>
      <c r="AA47" s="393">
        <f t="shared" si="79"/>
        <v>2</v>
      </c>
      <c r="AB47" s="275" t="str">
        <f t="shared" si="80"/>
        <v>Amber Valley</v>
      </c>
      <c r="AC47" s="68">
        <f t="shared" si="81"/>
        <v>13</v>
      </c>
      <c r="AD47" s="68">
        <f t="shared" si="82"/>
        <v>233</v>
      </c>
      <c r="AE47" s="366">
        <f t="shared" ref="AE47:AE53" si="97">IF(AC47&gt;0,SUMIF(AC$46:AC$53,AC47,$K$46:$K$53)/COUNTIF(AC$46:AC$53,AC47),0)</f>
        <v>6.5</v>
      </c>
      <c r="AF47" s="276">
        <f>IF(AND($AC47=$AC48,$AD47&lt;$AD48),1,0)</f>
        <v>0</v>
      </c>
      <c r="AG47" s="276">
        <f t="shared" si="84"/>
        <v>0</v>
      </c>
      <c r="AH47" s="276">
        <f>IF(AND($AC47=$AC50,$AD47&lt;$AD50),1,0)</f>
        <v>0</v>
      </c>
      <c r="AI47" s="276">
        <f>IF(AND($AC47=$AC51,$AD47&lt;$AD51),1,0)</f>
        <v>0</v>
      </c>
      <c r="AJ47" s="276">
        <f>IF(AND($AC47=$AC52,$AD47&lt;$AD52),1,0)</f>
        <v>0</v>
      </c>
      <c r="AK47" s="276">
        <f>IF(AND($AC47=$AC53,$AD47&lt;$AD53),1,0)</f>
        <v>0</v>
      </c>
      <c r="AL47" s="277">
        <f>IF(AND($AC47=$AC46,$AD47&gt;$AD46),-1,0)</f>
        <v>0</v>
      </c>
      <c r="AM47"/>
      <c r="AN47" s="370">
        <v>2</v>
      </c>
      <c r="AO47" s="379" t="str">
        <f t="shared" ref="AO47:AO53" si="98">C47</f>
        <v>Banbury</v>
      </c>
      <c r="AP47" s="404">
        <f t="shared" si="85"/>
        <v>223</v>
      </c>
      <c r="AQ47" s="386">
        <f t="shared" si="86"/>
        <v>7</v>
      </c>
      <c r="AR47" s="392">
        <f>RANK(AQ47,AQ$46:AQ$53,0)+COUNTIF(AQ$46:AQ47,AQ47)-1</f>
        <v>6</v>
      </c>
      <c r="AS47" s="200" t="str">
        <f t="shared" ref="AS47:AS53" si="99">C47</f>
        <v>Banbury</v>
      </c>
      <c r="AT47" s="393">
        <f t="shared" si="87"/>
        <v>2</v>
      </c>
      <c r="AU47" s="275" t="str">
        <f t="shared" ref="AU47:AU53" si="100">IF(AN47&gt;0,VLOOKUP(AN47,AR$46:AS$53,AT$40,FALSE),0)</f>
        <v>Rugby &amp; N'hampton</v>
      </c>
      <c r="AV47" s="68">
        <f t="shared" ref="AV47:AV53" si="101">IF(AN47&gt;0,VLOOKUP(AU47,AO$46:AR$53,AU$40,FALSE),0)</f>
        <v>19.5</v>
      </c>
      <c r="AW47" s="68">
        <f t="shared" ref="AW47:AW53" si="102">IF(AN47&gt;0,VLOOKUP(AU47,AO$46:AQ$53,AV$40,FALSE),0)</f>
        <v>324</v>
      </c>
      <c r="AX47" s="366">
        <f t="shared" ref="AX47:AX53" si="103">IF(AV47&gt;0,SUMIF(AV$46:AV$53,AV47,K$46:K$53)/COUNTIF(AV$46:AV$53,AV47),0)</f>
        <v>7</v>
      </c>
      <c r="AY47" s="276">
        <f t="shared" si="88"/>
        <v>0</v>
      </c>
      <c r="AZ47" s="276">
        <f t="shared" si="89"/>
        <v>0</v>
      </c>
      <c r="BA47" s="276">
        <f>IF(AND($AV47=$AV50,$AW47&lt;$AW50),1,0)</f>
        <v>0</v>
      </c>
      <c r="BB47" s="276">
        <f>IF(AND($AV47=$AV51,$AW47&lt;$AW51),1,0)</f>
        <v>0</v>
      </c>
      <c r="BC47" s="276">
        <f>IF(AND($AV47=$AV52,$AW47&lt;$AW52),1,0)</f>
        <v>0</v>
      </c>
      <c r="BD47" s="276">
        <f>IF(AND($AV47=$AV53,$AW47&lt;$AW53),1,0)</f>
        <v>0</v>
      </c>
      <c r="BE47" s="277">
        <f>IF(AND($AV47=$AV46,$AW47&gt;$AW46),-1,0)</f>
        <v>0</v>
      </c>
      <c r="BF47" s="75" t="str">
        <f t="shared" si="90"/>
        <v>Banbury</v>
      </c>
      <c r="BG47" s="374">
        <f t="shared" ref="BG47:BG53" si="104">IF(G47="","",VLOOKUP(BF47,L$46:N$53,BG$40,FALSE))</f>
        <v>3</v>
      </c>
      <c r="BH47" s="18">
        <f t="shared" ref="BH47:BH53" si="105">IF(H47="","",VLOOKUP(BF47,O$46:Q$53,BH$40,FALSE))</f>
        <v>3</v>
      </c>
      <c r="BI47" s="366">
        <f t="shared" ref="BI47:BI53" si="106">IF(I47="","",VLOOKUP(BF47,R$46:T$53,BI$40,FALSE))</f>
        <v>1</v>
      </c>
    </row>
    <row r="48" spans="1:86" s="75" customFormat="1" ht="13.5" customHeight="1" x14ac:dyDescent="0.25">
      <c r="A48" s="107" t="str">
        <f>'Event Details'!D$25</f>
        <v>S</v>
      </c>
      <c r="B48" s="32">
        <f>IF(A$2&gt;=3,3,"")</f>
        <v>3</v>
      </c>
      <c r="C48" s="108" t="str">
        <f>IF(B48="","",'Event Details'!E$25)</f>
        <v>Coventry Godiva</v>
      </c>
      <c r="D48" s="335">
        <f>IF($E$4&lt;0,"",VLOOKUP($C48,'League Points Match 1'!$N$6:$Q$13,3,FALSE))</f>
        <v>78</v>
      </c>
      <c r="E48" s="336">
        <f>IF($E$4&lt;2,"",VLOOKUP($C48,'League Points Match 2'!$N$6:$Q$13,3,FALSE))</f>
        <v>75</v>
      </c>
      <c r="F48" s="110">
        <f>IF($E$4&lt;3,"",VLOOKUP($C48,'League Points Match 3'!$N$6:$Q$13,3,FALSE))</f>
        <v>86</v>
      </c>
      <c r="G48" s="374">
        <f>IF(D48="","",RANK(D48,D$46:D$53,0)+COUNTIF(D$46:D48,D48)-1)</f>
        <v>7</v>
      </c>
      <c r="H48" s="18">
        <f>IF(E48="","",RANK(E48,E$46:E$53,0)+COUNTIF(E$46:E48,E48)-1)</f>
        <v>7</v>
      </c>
      <c r="I48" s="366">
        <f>IF(F48="","",RANK(F48,F$46:F$53,0)+COUNTIF(F$46:F48,F48)-1)</f>
        <v>6</v>
      </c>
      <c r="J48" t="str">
        <f t="shared" si="91"/>
        <v>Coventry Godiva</v>
      </c>
      <c r="K48" s="402">
        <f t="shared" si="92"/>
        <v>6</v>
      </c>
      <c r="L48" s="361" t="str">
        <f t="shared" si="70"/>
        <v>Rugby &amp; N'hampton</v>
      </c>
      <c r="M48" s="18">
        <f t="shared" si="71"/>
        <v>101</v>
      </c>
      <c r="N48" s="366">
        <f t="shared" si="93"/>
        <v>6</v>
      </c>
      <c r="O48" s="361" t="str">
        <f t="shared" si="72"/>
        <v>Solihull</v>
      </c>
      <c r="P48" s="18">
        <f t="shared" si="73"/>
        <v>111</v>
      </c>
      <c r="Q48" s="366">
        <f t="shared" si="94"/>
        <v>6</v>
      </c>
      <c r="R48" s="361" t="str">
        <f t="shared" si="74"/>
        <v>Rugby &amp; N'hampton</v>
      </c>
      <c r="S48" s="18">
        <f t="shared" si="75"/>
        <v>105</v>
      </c>
      <c r="T48" s="366">
        <f t="shared" si="95"/>
        <v>6.5</v>
      </c>
      <c r="U48" s="370">
        <v>3</v>
      </c>
      <c r="V48" s="379" t="str">
        <f t="shared" si="96"/>
        <v>Coventry Godiva</v>
      </c>
      <c r="W48" s="404">
        <f t="shared" si="76"/>
        <v>153</v>
      </c>
      <c r="X48" s="386">
        <f t="shared" si="77"/>
        <v>4</v>
      </c>
      <c r="Y48" s="392">
        <f>RANK(X48,X$46:X$53,0)+COUNTIF(X$46:X48,X48)-1</f>
        <v>8</v>
      </c>
      <c r="Z48" s="200" t="str">
        <f t="shared" si="78"/>
        <v>Coventry Godiva</v>
      </c>
      <c r="AA48" s="393">
        <f>U48+SUM(AF48:AL48)</f>
        <v>3</v>
      </c>
      <c r="AB48" s="275" t="str">
        <f t="shared" si="80"/>
        <v>Rugby &amp; N'hampton</v>
      </c>
      <c r="AC48" s="68">
        <f t="shared" si="81"/>
        <v>13</v>
      </c>
      <c r="AD48" s="68">
        <f t="shared" si="82"/>
        <v>219</v>
      </c>
      <c r="AE48" s="366">
        <f t="shared" si="97"/>
        <v>6.5</v>
      </c>
      <c r="AF48" s="276">
        <f t="shared" si="83"/>
        <v>0</v>
      </c>
      <c r="AG48" s="276">
        <f t="shared" si="84"/>
        <v>0</v>
      </c>
      <c r="AH48" s="276">
        <f>IF(AND($AC48=$AC51,$AD48&lt;$AD51),1,0)</f>
        <v>0</v>
      </c>
      <c r="AI48" s="276">
        <f>IF(AND($AC48=$AC52,$AD48&lt;$AD52),1,0)</f>
        <v>0</v>
      </c>
      <c r="AJ48" s="276">
        <f>IF(AND($AC48=$AC53,$AD48&lt;$AD53),1,0)</f>
        <v>0</v>
      </c>
      <c r="AK48" s="276">
        <f>IF(AND($AC48=$AC47,$AD48&gt;$AD47),-1,0)</f>
        <v>0</v>
      </c>
      <c r="AL48" s="277">
        <f>IF(AND($AC48=$AC46,$AD48&gt;$AD46),-1,0)</f>
        <v>0</v>
      </c>
      <c r="AM48"/>
      <c r="AN48" s="370">
        <v>3</v>
      </c>
      <c r="AO48" s="379" t="str">
        <f t="shared" si="98"/>
        <v>Coventry Godiva</v>
      </c>
      <c r="AP48" s="404">
        <f t="shared" si="85"/>
        <v>239</v>
      </c>
      <c r="AQ48" s="386">
        <f t="shared" si="86"/>
        <v>7</v>
      </c>
      <c r="AR48" s="392">
        <f>RANK(AQ48,AQ$46:AQ$53,0)+COUNTIF(AQ$46:AQ48,AQ48)-1</f>
        <v>7</v>
      </c>
      <c r="AS48" s="200" t="str">
        <f t="shared" si="99"/>
        <v>Coventry Godiva</v>
      </c>
      <c r="AT48" s="393">
        <f t="shared" si="87"/>
        <v>3</v>
      </c>
      <c r="AU48" s="275" t="str">
        <f t="shared" si="100"/>
        <v>Amber Valley</v>
      </c>
      <c r="AV48" s="68">
        <f t="shared" si="101"/>
        <v>17</v>
      </c>
      <c r="AW48" s="68">
        <f t="shared" si="102"/>
        <v>326</v>
      </c>
      <c r="AX48" s="366">
        <f t="shared" si="103"/>
        <v>6</v>
      </c>
      <c r="AY48" s="276">
        <f t="shared" si="88"/>
        <v>0</v>
      </c>
      <c r="AZ48" s="276">
        <f t="shared" si="89"/>
        <v>0</v>
      </c>
      <c r="BA48" s="276">
        <f>IF(AND($AV48=$AV51,$AW48&lt;$AW51),1,0)</f>
        <v>0</v>
      </c>
      <c r="BB48" s="276">
        <f>IF(AND($AV48=$AV52,$AW48&lt;$AW52),1,0)</f>
        <v>0</v>
      </c>
      <c r="BC48" s="276">
        <f>IF(AND($AV48=$AV53,$AW48&lt;$AW53),1,0)</f>
        <v>0</v>
      </c>
      <c r="BD48" s="276">
        <f>IF(AND($AV48=$AV47,$AW48&gt;$AW47),-1,0)</f>
        <v>0</v>
      </c>
      <c r="BE48" s="277">
        <f>IF(AND($AV48=$AV46,$AW48&gt;$AW46),-1,0)</f>
        <v>0</v>
      </c>
      <c r="BF48" s="75" t="str">
        <f t="shared" si="90"/>
        <v>Coventry Godiva</v>
      </c>
      <c r="BG48" s="374">
        <f t="shared" si="104"/>
        <v>2</v>
      </c>
      <c r="BH48" s="18">
        <f t="shared" si="105"/>
        <v>2</v>
      </c>
      <c r="BI48" s="366">
        <f t="shared" si="106"/>
        <v>3</v>
      </c>
    </row>
    <row r="49" spans="1:86" s="75" customFormat="1" ht="13.5" customHeight="1" x14ac:dyDescent="0.25">
      <c r="A49" s="107" t="str">
        <f>'Event Details'!D$26</f>
        <v>I</v>
      </c>
      <c r="B49" s="32">
        <f>IF(A$2&gt;=4,4,"")</f>
        <v>4</v>
      </c>
      <c r="C49" s="108" t="str">
        <f>IF(B49="","",'Event Details'!E$26)</f>
        <v>Kettering</v>
      </c>
      <c r="D49" s="335">
        <f>IF($E$4&lt;0,"",VLOOKUP($C49,'League Points Match 1'!$N$6:$Q$13,3,FALSE))</f>
        <v>84</v>
      </c>
      <c r="E49" s="336">
        <f>IF($E$4&lt;2,"",VLOOKUP($C49,'League Points Match 2'!$N$6:$Q$13,3,FALSE))</f>
        <v>71</v>
      </c>
      <c r="F49" s="110">
        <f>IF($E$4&lt;3,"",VLOOKUP($C49,'League Points Match 3'!$N$6:$Q$13,3,FALSE))</f>
        <v>71</v>
      </c>
      <c r="G49" s="374">
        <f>IF(D49="","",RANK(D49,D$46:D$53,0)+COUNTIF(D$46:D49,D49)-1)</f>
        <v>5</v>
      </c>
      <c r="H49" s="18">
        <f>IF(E49="","",RANK(E49,E$46:E$53,0)+COUNTIF(E$46:E49,E49)-1)</f>
        <v>8</v>
      </c>
      <c r="I49" s="366">
        <f>IF(F49="","",RANK(F49,F$46:F$53,0)+COUNTIF(F$46:F49,F49)-1)</f>
        <v>7</v>
      </c>
      <c r="J49" t="str">
        <f t="shared" si="91"/>
        <v>Kettering</v>
      </c>
      <c r="K49" s="402">
        <f t="shared" si="92"/>
        <v>5</v>
      </c>
      <c r="L49" s="361" t="str">
        <f t="shared" si="70"/>
        <v>Solihull</v>
      </c>
      <c r="M49" s="18">
        <f t="shared" si="71"/>
        <v>89</v>
      </c>
      <c r="N49" s="366">
        <f t="shared" si="93"/>
        <v>5</v>
      </c>
      <c r="O49" s="361" t="str">
        <f t="shared" si="72"/>
        <v>Amber Valley</v>
      </c>
      <c r="P49" s="18">
        <f t="shared" si="73"/>
        <v>105</v>
      </c>
      <c r="Q49" s="366">
        <f t="shared" si="94"/>
        <v>5</v>
      </c>
      <c r="R49" s="361" t="str">
        <f t="shared" si="74"/>
        <v>Solihull</v>
      </c>
      <c r="S49" s="18">
        <f t="shared" si="75"/>
        <v>100</v>
      </c>
      <c r="T49" s="366">
        <f t="shared" si="95"/>
        <v>5</v>
      </c>
      <c r="U49" s="370">
        <v>4</v>
      </c>
      <c r="V49" s="379" t="str">
        <f t="shared" si="96"/>
        <v>Kettering</v>
      </c>
      <c r="W49" s="404">
        <f t="shared" si="76"/>
        <v>155</v>
      </c>
      <c r="X49" s="386">
        <f t="shared" si="77"/>
        <v>5</v>
      </c>
      <c r="Y49" s="392">
        <f>RANK(X49,X$46:X$53,0)+COUNTIF(X$46:X49,X49)-1</f>
        <v>6</v>
      </c>
      <c r="Z49" s="200" t="str">
        <f t="shared" si="78"/>
        <v>Kettering</v>
      </c>
      <c r="AA49" s="393">
        <f t="shared" si="79"/>
        <v>4</v>
      </c>
      <c r="AB49" s="275" t="str">
        <f t="shared" si="80"/>
        <v>Solihull</v>
      </c>
      <c r="AC49" s="68">
        <f t="shared" si="81"/>
        <v>11</v>
      </c>
      <c r="AD49" s="68">
        <f t="shared" si="82"/>
        <v>200</v>
      </c>
      <c r="AE49" s="366">
        <f t="shared" si="97"/>
        <v>5</v>
      </c>
      <c r="AF49" s="276">
        <f t="shared" si="83"/>
        <v>0</v>
      </c>
      <c r="AG49" s="276">
        <f t="shared" si="84"/>
        <v>0</v>
      </c>
      <c r="AH49" s="276">
        <f>IF(AND($AC49=$AC52,$AD49&lt;$AD52),1,0)</f>
        <v>0</v>
      </c>
      <c r="AI49" s="276">
        <f>IF(AND($AC49=$AC53,$AD49&lt;$AD53),1,0)</f>
        <v>0</v>
      </c>
      <c r="AJ49" s="276">
        <f>IF(AND($AC49=$AC48,$AD49&gt;$AD48),-1,0)</f>
        <v>0</v>
      </c>
      <c r="AK49" s="276">
        <f>IF(AND($AC49=$AC47,$AD49&gt;$AD47),-1,0)</f>
        <v>0</v>
      </c>
      <c r="AL49" s="277">
        <f>IF(AND($AC49=$AC46,$AD49&gt;$AD46),-1,0)</f>
        <v>0</v>
      </c>
      <c r="AM49"/>
      <c r="AN49" s="370">
        <v>4</v>
      </c>
      <c r="AO49" s="379" t="str">
        <f t="shared" si="98"/>
        <v>Kettering</v>
      </c>
      <c r="AP49" s="404">
        <f t="shared" si="85"/>
        <v>226</v>
      </c>
      <c r="AQ49" s="386">
        <f t="shared" si="86"/>
        <v>7</v>
      </c>
      <c r="AR49" s="392">
        <f>RANK(AQ49,AQ$46:AQ$53,0)+COUNTIF(AQ$46:AQ49,AQ49)-1</f>
        <v>8</v>
      </c>
      <c r="AS49" s="200" t="str">
        <f t="shared" si="99"/>
        <v>Kettering</v>
      </c>
      <c r="AT49" s="393">
        <f t="shared" si="87"/>
        <v>4</v>
      </c>
      <c r="AU49" s="275" t="str">
        <f t="shared" si="100"/>
        <v>Solihull</v>
      </c>
      <c r="AV49" s="68">
        <f t="shared" si="101"/>
        <v>16</v>
      </c>
      <c r="AW49" s="68">
        <f t="shared" si="102"/>
        <v>300</v>
      </c>
      <c r="AX49" s="366">
        <f t="shared" si="103"/>
        <v>5</v>
      </c>
      <c r="AY49" s="276">
        <f t="shared" si="88"/>
        <v>0</v>
      </c>
      <c r="AZ49" s="276">
        <f t="shared" si="89"/>
        <v>0</v>
      </c>
      <c r="BA49" s="276">
        <f>IF(AND($AV49=$AV52,$AW49&lt;$AW52),1,0)</f>
        <v>0</v>
      </c>
      <c r="BB49" s="276">
        <f>IF(AND($AV49=$AV53,$AW49&lt;$AW53),1,0)</f>
        <v>0</v>
      </c>
      <c r="BC49" s="276">
        <f>IF(AND($AV49=$AV48,$AW49&gt;$AW48),-1,0)</f>
        <v>0</v>
      </c>
      <c r="BD49" s="276">
        <f>IF(AND($AV49=$AV47,$AW49&gt;$AW47),-1,0)</f>
        <v>0</v>
      </c>
      <c r="BE49" s="277">
        <f>IF(AND($AV49=$AV46,$AW49&gt;$AW46),-1,0)</f>
        <v>0</v>
      </c>
      <c r="BF49" s="75" t="str">
        <f t="shared" si="90"/>
        <v>Kettering</v>
      </c>
      <c r="BG49" s="374">
        <f t="shared" si="104"/>
        <v>4</v>
      </c>
      <c r="BH49" s="18">
        <f t="shared" si="105"/>
        <v>1</v>
      </c>
      <c r="BI49" s="366">
        <f t="shared" si="106"/>
        <v>2</v>
      </c>
    </row>
    <row r="50" spans="1:86" s="75" customFormat="1" ht="13.5" customHeight="1" x14ac:dyDescent="0.25">
      <c r="A50" s="107" t="str">
        <f>'Event Details'!D$27</f>
        <v>A</v>
      </c>
      <c r="B50" s="32">
        <f>IF(A$2&gt;=5,5,"")</f>
        <v>5</v>
      </c>
      <c r="C50" s="108" t="str">
        <f>IF(B50="","",'Event Details'!E$27)</f>
        <v>Leicester</v>
      </c>
      <c r="D50" s="335">
        <f>IF($E$4&lt;0,"",VLOOKUP($C50,'League Points Match 1'!$N$6:$Q$13,3,FALSE))</f>
        <v>56</v>
      </c>
      <c r="E50" s="336">
        <f>IF($E$4&lt;2,"",VLOOKUP($C50,'League Points Match 2'!$N$6:$Q$13,3,FALSE))</f>
        <v>91</v>
      </c>
      <c r="F50" s="110">
        <f>IF($E$4&lt;3,"",VLOOKUP($C50,'League Points Match 3'!$N$6:$Q$13,3,FALSE))</f>
        <v>105</v>
      </c>
      <c r="G50" s="374">
        <f>IF(D50="","",RANK(D50,D$46:D$53,0)+COUNTIF(D$46:D50,D50)-1)</f>
        <v>8</v>
      </c>
      <c r="H50" s="18">
        <f>IF(E50="","",RANK(E50,E$46:E$53,0)+COUNTIF(E$46:E50,E50)-1)</f>
        <v>5</v>
      </c>
      <c r="I50" s="366">
        <f>IF(F50="","",RANK(F50,F$46:F$53,0)+COUNTIF(F$46:F50,F50)-1)</f>
        <v>2</v>
      </c>
      <c r="J50" t="str">
        <f t="shared" si="91"/>
        <v>Leicester</v>
      </c>
      <c r="K50" s="402">
        <f t="shared" si="92"/>
        <v>4</v>
      </c>
      <c r="L50" s="361" t="str">
        <f t="shared" si="70"/>
        <v>Kettering</v>
      </c>
      <c r="M50" s="18">
        <f t="shared" si="71"/>
        <v>84</v>
      </c>
      <c r="N50" s="366">
        <f t="shared" si="93"/>
        <v>4</v>
      </c>
      <c r="O50" s="361" t="str">
        <f t="shared" si="72"/>
        <v>Leicester</v>
      </c>
      <c r="P50" s="18">
        <f t="shared" si="73"/>
        <v>91</v>
      </c>
      <c r="Q50" s="366">
        <f t="shared" si="94"/>
        <v>4</v>
      </c>
      <c r="R50" s="361" t="str">
        <f t="shared" si="74"/>
        <v>Amber Valley</v>
      </c>
      <c r="S50" s="18">
        <f t="shared" si="75"/>
        <v>93</v>
      </c>
      <c r="T50" s="366">
        <f t="shared" si="95"/>
        <v>4</v>
      </c>
      <c r="U50" s="370">
        <v>5</v>
      </c>
      <c r="V50" s="379" t="str">
        <f t="shared" si="96"/>
        <v>Leicester</v>
      </c>
      <c r="W50" s="404">
        <f t="shared" si="76"/>
        <v>147</v>
      </c>
      <c r="X50" s="386">
        <f t="shared" si="77"/>
        <v>5</v>
      </c>
      <c r="Y50" s="392">
        <f>RANK(X50,X$46:X$53,0)+COUNTIF(X$46:X50,X50)-1</f>
        <v>7</v>
      </c>
      <c r="Z50" s="200" t="str">
        <f t="shared" si="78"/>
        <v>Leicester</v>
      </c>
      <c r="AA50" s="393">
        <f t="shared" si="79"/>
        <v>5</v>
      </c>
      <c r="AB50" s="275" t="str">
        <f t="shared" si="80"/>
        <v>Banbury</v>
      </c>
      <c r="AC50" s="68">
        <f t="shared" si="81"/>
        <v>6</v>
      </c>
      <c r="AD50" s="68">
        <f t="shared" si="82"/>
        <v>158</v>
      </c>
      <c r="AE50" s="366">
        <f t="shared" si="97"/>
        <v>4</v>
      </c>
      <c r="AF50" s="276">
        <f t="shared" si="83"/>
        <v>0</v>
      </c>
      <c r="AG50" s="276">
        <f t="shared" si="84"/>
        <v>0</v>
      </c>
      <c r="AH50" s="276">
        <f>IF(AND($AC50=$AC53,$AD50&lt;$AD53),1,0)</f>
        <v>0</v>
      </c>
      <c r="AI50" s="276">
        <f>IF(AND($AC50=$AC49,$AD50&gt;$AD49),-1,0)</f>
        <v>0</v>
      </c>
      <c r="AJ50" s="276">
        <f>IF(AND($AC50=$AC48,$AD50&gt;$AD48),-1,0)</f>
        <v>0</v>
      </c>
      <c r="AK50" s="276">
        <f>IF(AND($AC50=$AC47,$AD50&gt;$AD47),-1,0)</f>
        <v>0</v>
      </c>
      <c r="AL50" s="277">
        <f>IF(AND($AC50=$AC46,$AD50&gt;$AD46),-1,0)</f>
        <v>0</v>
      </c>
      <c r="AM50"/>
      <c r="AN50" s="370">
        <v>5</v>
      </c>
      <c r="AO50" s="379" t="str">
        <f t="shared" si="98"/>
        <v>Leicester</v>
      </c>
      <c r="AP50" s="404">
        <f t="shared" si="85"/>
        <v>252</v>
      </c>
      <c r="AQ50" s="386">
        <f t="shared" si="86"/>
        <v>11.5</v>
      </c>
      <c r="AR50" s="392">
        <f>RANK(AQ50,AQ$46:AQ$53,0)+COUNTIF(AQ$46:AQ50,AQ50)-1</f>
        <v>5</v>
      </c>
      <c r="AS50" s="200" t="str">
        <f t="shared" si="99"/>
        <v>Leicester</v>
      </c>
      <c r="AT50" s="393">
        <f t="shared" si="87"/>
        <v>5</v>
      </c>
      <c r="AU50" s="275" t="str">
        <f t="shared" si="100"/>
        <v>Leicester</v>
      </c>
      <c r="AV50" s="68">
        <f t="shared" si="101"/>
        <v>11.5</v>
      </c>
      <c r="AW50" s="68">
        <f t="shared" si="102"/>
        <v>252</v>
      </c>
      <c r="AX50" s="366">
        <f t="shared" si="103"/>
        <v>4</v>
      </c>
      <c r="AY50" s="276">
        <f t="shared" si="88"/>
        <v>0</v>
      </c>
      <c r="AZ50" s="276">
        <f t="shared" si="89"/>
        <v>0</v>
      </c>
      <c r="BA50" s="276">
        <f>IF(AND($AV50=$AV53,$AW50&lt;$AW53),1,0)</f>
        <v>0</v>
      </c>
      <c r="BB50" s="276">
        <f>IF(AND($AV50=$AV49,$AW50&gt;$AW49),-1,0)</f>
        <v>0</v>
      </c>
      <c r="BC50" s="276">
        <f>IF(AND($AV50=$AV48,$AW50&gt;$AW48),-1,0)</f>
        <v>0</v>
      </c>
      <c r="BD50" s="276">
        <f>IF(AND($AV50=$AV47,$AW50&gt;$AW47),-1,0)</f>
        <v>0</v>
      </c>
      <c r="BE50" s="277">
        <f>IF(AND($AV50=$AV46,$AW50&gt;$AW46),-1,0)</f>
        <v>0</v>
      </c>
      <c r="BF50" s="75" t="str">
        <f t="shared" si="90"/>
        <v>Leicester</v>
      </c>
      <c r="BG50" s="374">
        <f t="shared" si="104"/>
        <v>1</v>
      </c>
      <c r="BH50" s="18">
        <f t="shared" si="105"/>
        <v>4</v>
      </c>
      <c r="BI50" s="366">
        <f t="shared" si="106"/>
        <v>6.5</v>
      </c>
    </row>
    <row r="51" spans="1:86" s="75" customFormat="1" ht="13.5" customHeight="1" x14ac:dyDescent="0.25">
      <c r="A51" s="107" t="str">
        <f>'Event Details'!D$28</f>
        <v>R</v>
      </c>
      <c r="B51" s="32">
        <f>IF(A$2&gt;=6,6,"")</f>
        <v>6</v>
      </c>
      <c r="C51" s="108" t="str">
        <f>IF(B51="","",'Event Details'!E$28)</f>
        <v>Rugby &amp; N'hampton</v>
      </c>
      <c r="D51" s="335">
        <f>IF($E$4&lt;0,"",VLOOKUP($C51,'League Points Match 1'!$N$6:$Q$13,3,FALSE))</f>
        <v>101</v>
      </c>
      <c r="E51" s="336">
        <f>IF($E$4&lt;2,"",VLOOKUP($C51,'League Points Match 2'!$N$6:$Q$13,3,FALSE))</f>
        <v>118</v>
      </c>
      <c r="F51" s="110">
        <f>IF($E$4&lt;3,"",VLOOKUP($C51,'League Points Match 3'!$N$6:$Q$13,3,FALSE))</f>
        <v>105</v>
      </c>
      <c r="G51" s="374">
        <f>IF(D51="","",RANK(D51,D$46:D$53,0)+COUNTIF(D$46:D51,D51)-1)</f>
        <v>3</v>
      </c>
      <c r="H51" s="18">
        <f>IF(E51="","",RANK(E51,E$46:E$53,0)+COUNTIF(E$46:E51,E51)-1)</f>
        <v>2</v>
      </c>
      <c r="I51" s="366">
        <f>IF(F51="","",RANK(F51,F$46:F$53,0)+COUNTIF(F$46:F51,F51)-1)</f>
        <v>3</v>
      </c>
      <c r="J51" t="str">
        <f t="shared" si="91"/>
        <v>Rugby &amp; N'hampton</v>
      </c>
      <c r="K51" s="402">
        <f t="shared" si="92"/>
        <v>3</v>
      </c>
      <c r="L51" s="361" t="str">
        <f t="shared" si="70"/>
        <v>Banbury</v>
      </c>
      <c r="M51" s="18">
        <f t="shared" si="71"/>
        <v>82</v>
      </c>
      <c r="N51" s="366">
        <f t="shared" si="93"/>
        <v>3</v>
      </c>
      <c r="O51" s="361" t="str">
        <f t="shared" si="72"/>
        <v>Banbury</v>
      </c>
      <c r="P51" s="18">
        <f t="shared" si="73"/>
        <v>76</v>
      </c>
      <c r="Q51" s="366">
        <f t="shared" si="94"/>
        <v>3</v>
      </c>
      <c r="R51" s="361" t="str">
        <f t="shared" si="74"/>
        <v>Coventry Godiva</v>
      </c>
      <c r="S51" s="18">
        <f t="shared" si="75"/>
        <v>86</v>
      </c>
      <c r="T51" s="366">
        <f t="shared" si="95"/>
        <v>3</v>
      </c>
      <c r="U51" s="370">
        <v>6</v>
      </c>
      <c r="V51" s="379" t="str">
        <f t="shared" si="96"/>
        <v>Rugby &amp; N'hampton</v>
      </c>
      <c r="W51" s="404">
        <f t="shared" si="76"/>
        <v>219</v>
      </c>
      <c r="X51" s="386">
        <f t="shared" si="77"/>
        <v>13</v>
      </c>
      <c r="Y51" s="392">
        <f>RANK(X51,X$46:X$53,0)+COUNTIF(X$46:X51,X51)-1</f>
        <v>3</v>
      </c>
      <c r="Z51" s="200" t="str">
        <f t="shared" si="78"/>
        <v>Rugby &amp; N'hampton</v>
      </c>
      <c r="AA51" s="393">
        <f t="shared" si="79"/>
        <v>6</v>
      </c>
      <c r="AB51" s="275" t="str">
        <f t="shared" si="80"/>
        <v>Kettering</v>
      </c>
      <c r="AC51" s="68">
        <f t="shared" si="81"/>
        <v>5</v>
      </c>
      <c r="AD51" s="68">
        <f t="shared" si="82"/>
        <v>155</v>
      </c>
      <c r="AE51" s="366">
        <f t="shared" si="97"/>
        <v>2.5</v>
      </c>
      <c r="AF51" s="276">
        <f t="shared" si="83"/>
        <v>0</v>
      </c>
      <c r="AG51" s="276">
        <f t="shared" si="84"/>
        <v>0</v>
      </c>
      <c r="AH51" s="276">
        <f>IF(AND($AC51=$AC50,$AD51&gt;$AD50),-1,0)</f>
        <v>0</v>
      </c>
      <c r="AI51" s="276">
        <f>IF(AND($AC51=$AC49,$AD51&gt;$AD49),-1,0)</f>
        <v>0</v>
      </c>
      <c r="AJ51" s="276">
        <f>IF(AND($AC51=$AC48,$AD51&gt;$AD48),-1,0)</f>
        <v>0</v>
      </c>
      <c r="AK51" s="276">
        <f>IF(AND($AC51=$AC47,$AD51&gt;$AD47),-1,0)</f>
        <v>0</v>
      </c>
      <c r="AL51" s="277">
        <f>IF(AND($AC51=$AC46,$AD51&gt;$AD46),-1,0)</f>
        <v>0</v>
      </c>
      <c r="AM51"/>
      <c r="AN51" s="370">
        <v>6</v>
      </c>
      <c r="AO51" s="379" t="str">
        <f t="shared" si="98"/>
        <v>Rugby &amp; N'hampton</v>
      </c>
      <c r="AP51" s="404">
        <f t="shared" si="85"/>
        <v>324</v>
      </c>
      <c r="AQ51" s="386">
        <f t="shared" si="86"/>
        <v>19.5</v>
      </c>
      <c r="AR51" s="392">
        <f>RANK(AQ51,AQ$46:AQ$53,0)+COUNTIF(AQ$46:AQ51,AQ51)-1</f>
        <v>2</v>
      </c>
      <c r="AS51" s="200" t="str">
        <f t="shared" si="99"/>
        <v>Rugby &amp; N'hampton</v>
      </c>
      <c r="AT51" s="393">
        <f t="shared" si="87"/>
        <v>8</v>
      </c>
      <c r="AU51" s="275" t="str">
        <f t="shared" si="100"/>
        <v>Banbury</v>
      </c>
      <c r="AV51" s="68">
        <f t="shared" si="101"/>
        <v>7</v>
      </c>
      <c r="AW51" s="68">
        <f t="shared" si="102"/>
        <v>223</v>
      </c>
      <c r="AX51" s="366">
        <f t="shared" si="103"/>
        <v>2</v>
      </c>
      <c r="AY51" s="276">
        <f t="shared" si="88"/>
        <v>1</v>
      </c>
      <c r="AZ51" s="276">
        <f t="shared" si="89"/>
        <v>1</v>
      </c>
      <c r="BA51" s="276">
        <f>IF(AND($AV51=$AV50,$AW51&gt;$AW50),-1,0)</f>
        <v>0</v>
      </c>
      <c r="BB51" s="276">
        <f>IF(AND($AV51=$AV49,$AW51&gt;$AW49),-1,0)</f>
        <v>0</v>
      </c>
      <c r="BC51" s="276">
        <f>IF(AND($AV51=$AV48,$AW51&gt;$AW48),-1,0)</f>
        <v>0</v>
      </c>
      <c r="BD51" s="276">
        <f>IF(AND($AV51=$AV47,$AW51&gt;$AW47),-1,0)</f>
        <v>0</v>
      </c>
      <c r="BE51" s="277">
        <f>IF(AND($AV51=$AV46,$AW51&gt;$AW46),-1,0)</f>
        <v>0</v>
      </c>
      <c r="BF51" s="75" t="str">
        <f t="shared" si="90"/>
        <v>Rugby &amp; N'hampton</v>
      </c>
      <c r="BG51" s="374">
        <f t="shared" si="104"/>
        <v>6</v>
      </c>
      <c r="BH51" s="18">
        <f t="shared" si="105"/>
        <v>7</v>
      </c>
      <c r="BI51" s="366">
        <f t="shared" si="106"/>
        <v>6.5</v>
      </c>
    </row>
    <row r="52" spans="1:86" s="75" customFormat="1" ht="13.5" customHeight="1" x14ac:dyDescent="0.25">
      <c r="A52" s="107" t="str">
        <f>'Event Details'!D$29</f>
        <v>M</v>
      </c>
      <c r="B52" s="32">
        <f>IF(A$2&gt;=7,7,"")</f>
        <v>7</v>
      </c>
      <c r="C52" s="108" t="str">
        <f>IF(B52="","",'Event Details'!E$29)</f>
        <v>Solihull</v>
      </c>
      <c r="D52" s="335">
        <f>IF($E$4&lt;0,"",VLOOKUP($C52,'League Points Match 1'!$N$6:$Q$13,3,FALSE))</f>
        <v>89</v>
      </c>
      <c r="E52" s="336">
        <f>IF($E$4&lt;2,"",VLOOKUP($C52,'League Points Match 2'!$N$6:$Q$13,3,FALSE))</f>
        <v>111</v>
      </c>
      <c r="F52" s="110">
        <f>IF($E$4&lt;3,"",VLOOKUP($C52,'League Points Match 3'!$N$6:$Q$13,3,FALSE))</f>
        <v>100</v>
      </c>
      <c r="G52" s="374">
        <f>IF(D52="","",RANK(D52,D$46:D$53,0)+COUNTIF(D$46:D52,D52)-1)</f>
        <v>4</v>
      </c>
      <c r="H52" s="18">
        <f>IF(E52="","",RANK(E52,E$46:E$53,0)+COUNTIF(E$46:E52,E52)-1)</f>
        <v>3</v>
      </c>
      <c r="I52" s="366">
        <f>IF(F52="","",RANK(F52,F$46:F$53,0)+COUNTIF(F$46:F52,F52)-1)</f>
        <v>4</v>
      </c>
      <c r="J52" t="str">
        <f t="shared" si="91"/>
        <v>Solihull</v>
      </c>
      <c r="K52" s="402">
        <f t="shared" si="92"/>
        <v>2</v>
      </c>
      <c r="L52" s="361" t="str">
        <f t="shared" si="70"/>
        <v>Coventry Godiva</v>
      </c>
      <c r="M52" s="18">
        <f t="shared" si="71"/>
        <v>78</v>
      </c>
      <c r="N52" s="366">
        <f t="shared" si="93"/>
        <v>2</v>
      </c>
      <c r="O52" s="361" t="str">
        <f t="shared" si="72"/>
        <v>Coventry Godiva</v>
      </c>
      <c r="P52" s="18">
        <f t="shared" si="73"/>
        <v>75</v>
      </c>
      <c r="Q52" s="366">
        <f t="shared" si="94"/>
        <v>2</v>
      </c>
      <c r="R52" s="361" t="str">
        <f t="shared" si="74"/>
        <v>Kettering</v>
      </c>
      <c r="S52" s="18">
        <f t="shared" si="75"/>
        <v>71</v>
      </c>
      <c r="T52" s="366">
        <f t="shared" si="95"/>
        <v>2</v>
      </c>
      <c r="U52" s="370">
        <v>7</v>
      </c>
      <c r="V52" s="379" t="str">
        <f t="shared" si="96"/>
        <v>Solihull</v>
      </c>
      <c r="W52" s="404">
        <f t="shared" si="76"/>
        <v>200</v>
      </c>
      <c r="X52" s="386">
        <f t="shared" si="77"/>
        <v>11</v>
      </c>
      <c r="Y52" s="392">
        <f>RANK(X52,X$46:X$53,0)+COUNTIF(X$46:X52,X52)-1</f>
        <v>4</v>
      </c>
      <c r="Z52" s="200" t="str">
        <f t="shared" si="78"/>
        <v>Solihull</v>
      </c>
      <c r="AA52" s="393">
        <f t="shared" si="79"/>
        <v>7</v>
      </c>
      <c r="AB52" s="275" t="str">
        <f t="shared" si="80"/>
        <v>Leicester</v>
      </c>
      <c r="AC52" s="68">
        <f t="shared" si="81"/>
        <v>5</v>
      </c>
      <c r="AD52" s="68">
        <f t="shared" si="82"/>
        <v>147</v>
      </c>
      <c r="AE52" s="366">
        <f t="shared" si="97"/>
        <v>2.5</v>
      </c>
      <c r="AF52" s="276">
        <f t="shared" si="83"/>
        <v>0</v>
      </c>
      <c r="AG52" s="276">
        <f>IF(AND($AC52=$AC51,$AD52&gt;$AD51),-1,0)</f>
        <v>0</v>
      </c>
      <c r="AH52" s="276">
        <f>IF(AND($AC52=$AC50,$AD52&gt;$AD50),-1,0)</f>
        <v>0</v>
      </c>
      <c r="AI52" s="276">
        <f>IF(AND($AC52=$AC49,$AD52&gt;$AD49),-1,0)</f>
        <v>0</v>
      </c>
      <c r="AJ52" s="276">
        <f>IF(AND($AC52=$AC48,$AD52&gt;$AD48),-1,0)</f>
        <v>0</v>
      </c>
      <c r="AK52" s="276">
        <f>IF(AND($AC52=$AC47,$AD52&gt;$AD47),-1,0)</f>
        <v>0</v>
      </c>
      <c r="AL52" s="277">
        <f>IF(AND($AC52=$AC46,$AD52&gt;$AD46),-1,0)</f>
        <v>0</v>
      </c>
      <c r="AM52"/>
      <c r="AN52" s="370">
        <v>7</v>
      </c>
      <c r="AO52" s="379" t="str">
        <f t="shared" si="98"/>
        <v>Solihull</v>
      </c>
      <c r="AP52" s="404">
        <f t="shared" si="85"/>
        <v>300</v>
      </c>
      <c r="AQ52" s="386">
        <f t="shared" si="86"/>
        <v>16</v>
      </c>
      <c r="AR52" s="392">
        <f>RANK(AQ52,AQ$46:AQ$53,0)+COUNTIF(AQ$46:AQ52,AQ52)-1</f>
        <v>4</v>
      </c>
      <c r="AS52" s="200" t="str">
        <f t="shared" si="99"/>
        <v>Solihull</v>
      </c>
      <c r="AT52" s="393">
        <f t="shared" si="87"/>
        <v>6</v>
      </c>
      <c r="AU52" s="275" t="str">
        <f t="shared" si="100"/>
        <v>Coventry Godiva</v>
      </c>
      <c r="AV52" s="68">
        <f t="shared" si="101"/>
        <v>7</v>
      </c>
      <c r="AW52" s="68">
        <f t="shared" si="102"/>
        <v>239</v>
      </c>
      <c r="AX52" s="366">
        <f t="shared" si="103"/>
        <v>2</v>
      </c>
      <c r="AY52" s="276">
        <f t="shared" si="88"/>
        <v>0</v>
      </c>
      <c r="AZ52" s="276">
        <f>IF(AND($AV52=$AV51,$AW52&gt;$AW51),-1,0)</f>
        <v>-1</v>
      </c>
      <c r="BA52" s="276">
        <f>IF(AND($AV52=$AV50,$AW52&gt;$AW50),-1,0)</f>
        <v>0</v>
      </c>
      <c r="BB52" s="276">
        <f>IF(AND($AV52=$AV49,$AW52&gt;$AW49),-1,0)</f>
        <v>0</v>
      </c>
      <c r="BC52" s="276">
        <f>IF(AND($AV52=$AV48,$AW52&gt;$AW48),-1,0)</f>
        <v>0</v>
      </c>
      <c r="BD52" s="276">
        <f>IF(AND($AV52=$AV47,$AW52&gt;$AW47),-1,0)</f>
        <v>0</v>
      </c>
      <c r="BE52" s="277">
        <f>IF(AND($AV52=$AV46,$AW52&gt;$AW46),-1,0)</f>
        <v>0</v>
      </c>
      <c r="BF52" s="75" t="str">
        <f t="shared" si="90"/>
        <v>Solihull</v>
      </c>
      <c r="BG52" s="374">
        <f t="shared" si="104"/>
        <v>5</v>
      </c>
      <c r="BH52" s="18">
        <f t="shared" si="105"/>
        <v>6</v>
      </c>
      <c r="BI52" s="366">
        <f t="shared" si="106"/>
        <v>5</v>
      </c>
    </row>
    <row r="53" spans="1:86" s="75" customFormat="1" ht="13.5" customHeight="1" x14ac:dyDescent="0.25">
      <c r="A53" s="107" t="str">
        <f>'Event Details'!D$30</f>
        <v>D</v>
      </c>
      <c r="B53" s="32">
        <f>IF(A$2&gt;=8,8,"")</f>
        <v>8</v>
      </c>
      <c r="C53" s="108" t="str">
        <f>IF(B53="","",'Event Details'!E$30)</f>
        <v>Stratford</v>
      </c>
      <c r="D53" s="335">
        <f>IF($E$4&lt;0,"",VLOOKUP($C53,'League Points Match 1'!$N$6:$Q$13,3,FALSE))</f>
        <v>109</v>
      </c>
      <c r="E53" s="336">
        <f>IF($E$4&lt;2,"",VLOOKUP($C53,'League Points Match 2'!$N$6:$Q$13,3,FALSE))</f>
        <v>121</v>
      </c>
      <c r="F53" s="110">
        <f>IF($E$4&lt;3,"",VLOOKUP($C53,'League Points Match 3'!$N$6:$Q$13,3,FALSE))</f>
        <v>120</v>
      </c>
      <c r="G53" s="374">
        <f>IF(D53="","",RANK(D53,D$46:D$53,0)+COUNTIF(D$46:D53,D53)-1)</f>
        <v>2</v>
      </c>
      <c r="H53" s="18">
        <f>IF(E53="","",RANK(E53,E$46:E$53,0)+COUNTIF(E$46:E53,E53)-1)</f>
        <v>1</v>
      </c>
      <c r="I53" s="366">
        <f>IF(F53="","",RANK(F53,F$46:F$53,0)+COUNTIF(F$46:F53,F53)-1)</f>
        <v>1</v>
      </c>
      <c r="J53" t="str">
        <f t="shared" si="91"/>
        <v>Stratford</v>
      </c>
      <c r="K53" s="402">
        <f t="shared" si="92"/>
        <v>1</v>
      </c>
      <c r="L53" s="361" t="str">
        <f t="shared" si="70"/>
        <v>Leicester</v>
      </c>
      <c r="M53" s="18">
        <f t="shared" si="71"/>
        <v>56</v>
      </c>
      <c r="N53" s="366">
        <f t="shared" si="93"/>
        <v>1</v>
      </c>
      <c r="O53" s="361" t="str">
        <f t="shared" si="72"/>
        <v>Kettering</v>
      </c>
      <c r="P53" s="18">
        <f t="shared" si="73"/>
        <v>71</v>
      </c>
      <c r="Q53" s="366">
        <f t="shared" si="94"/>
        <v>1</v>
      </c>
      <c r="R53" s="361" t="str">
        <f t="shared" si="74"/>
        <v>Banbury</v>
      </c>
      <c r="S53" s="18">
        <f t="shared" si="75"/>
        <v>65</v>
      </c>
      <c r="T53" s="366">
        <f t="shared" si="95"/>
        <v>1</v>
      </c>
      <c r="U53" s="370">
        <v>8</v>
      </c>
      <c r="V53" s="379" t="str">
        <f t="shared" si="96"/>
        <v>Stratford</v>
      </c>
      <c r="W53" s="404">
        <f t="shared" si="76"/>
        <v>230</v>
      </c>
      <c r="X53" s="386">
        <f t="shared" si="77"/>
        <v>15</v>
      </c>
      <c r="Y53" s="392">
        <f>RANK(X53,X$46:X$53,0)+COUNTIF(X$46:X53,X53)-1</f>
        <v>1</v>
      </c>
      <c r="Z53" s="200" t="str">
        <f t="shared" si="78"/>
        <v>Stratford</v>
      </c>
      <c r="AA53" s="393">
        <f t="shared" si="79"/>
        <v>8</v>
      </c>
      <c r="AB53" s="275" t="str">
        <f t="shared" si="80"/>
        <v>Coventry Godiva</v>
      </c>
      <c r="AC53" s="68">
        <f t="shared" si="81"/>
        <v>4</v>
      </c>
      <c r="AD53" s="68">
        <f t="shared" si="82"/>
        <v>153</v>
      </c>
      <c r="AE53" s="366">
        <f t="shared" si="97"/>
        <v>1</v>
      </c>
      <c r="AF53" s="276">
        <f>IF(AND($AC53=$AC52,$AD53&gt;$AD52),-1,0)</f>
        <v>0</v>
      </c>
      <c r="AG53" s="276">
        <f>IF(AND($AC53=$AC51,$AD53&gt;$AD51),-1,0)</f>
        <v>0</v>
      </c>
      <c r="AH53" s="276">
        <f>IF(AND($AC53=$AC50,$AD53&gt;$AD50),-1,0)</f>
        <v>0</v>
      </c>
      <c r="AI53" s="276">
        <f>IF(AND($AC53=$AC49,$AD53&gt;$AD49),-1,0)</f>
        <v>0</v>
      </c>
      <c r="AJ53" s="276">
        <f>IF(AND($AC53=$AC48,$AD53&gt;$AD48),-1,0)</f>
        <v>0</v>
      </c>
      <c r="AK53" s="276">
        <f>IF(AND($AC53=$AC47,$AD53&gt;$AD47),-1,0)</f>
        <v>0</v>
      </c>
      <c r="AL53" s="277">
        <f>IF(AND($AC53=$AC46,$AD53&gt;$AD46),-1,0)</f>
        <v>0</v>
      </c>
      <c r="AM53"/>
      <c r="AN53" s="370">
        <v>8</v>
      </c>
      <c r="AO53" s="379" t="str">
        <f t="shared" si="98"/>
        <v>Stratford</v>
      </c>
      <c r="AP53" s="404">
        <f t="shared" si="85"/>
        <v>350</v>
      </c>
      <c r="AQ53" s="386">
        <f t="shared" si="86"/>
        <v>23</v>
      </c>
      <c r="AR53" s="392">
        <f>RANK(AQ53,AQ$46:AQ$53,0)+COUNTIF(AQ$46:AQ53,AQ53)-1</f>
        <v>1</v>
      </c>
      <c r="AS53" s="200" t="str">
        <f t="shared" si="99"/>
        <v>Stratford</v>
      </c>
      <c r="AT53" s="393">
        <f t="shared" si="87"/>
        <v>7</v>
      </c>
      <c r="AU53" s="275" t="str">
        <f t="shared" si="100"/>
        <v>Kettering</v>
      </c>
      <c r="AV53" s="68">
        <f t="shared" si="101"/>
        <v>7</v>
      </c>
      <c r="AW53" s="68">
        <f t="shared" si="102"/>
        <v>226</v>
      </c>
      <c r="AX53" s="366">
        <f t="shared" si="103"/>
        <v>2</v>
      </c>
      <c r="AY53" s="276">
        <f>IF(AND($AV53=$AV52,$AW53&gt;$AW52),-1,0)</f>
        <v>0</v>
      </c>
      <c r="AZ53" s="276">
        <f>IF(AND($AV53=$AV51,$AW53&gt;$AW51),-1,0)</f>
        <v>-1</v>
      </c>
      <c r="BA53" s="276">
        <f>IF(AND($AV53=$AV50,$AW53&gt;$AW50),-1,0)</f>
        <v>0</v>
      </c>
      <c r="BB53" s="276">
        <f>IF(AND($AV53=$AV49,$AW53&gt;$AW49),-1,0)</f>
        <v>0</v>
      </c>
      <c r="BC53" s="276">
        <f>IF(AND($AV53=$AV48,$AW53&gt;$AW48),-1,0)</f>
        <v>0</v>
      </c>
      <c r="BD53" s="276">
        <f>IF(AND($AV53=$AV47,$AW53&gt;$AW47),-1,0)</f>
        <v>0</v>
      </c>
      <c r="BE53" s="277">
        <f>IF(AND($AV53=$AV46,$AW53&gt;$AW46),-1,0)</f>
        <v>0</v>
      </c>
      <c r="BF53" s="75" t="str">
        <f t="shared" si="90"/>
        <v>Stratford</v>
      </c>
      <c r="BG53" s="374">
        <f t="shared" si="104"/>
        <v>7</v>
      </c>
      <c r="BH53" s="18">
        <f t="shared" si="105"/>
        <v>8</v>
      </c>
      <c r="BI53" s="366">
        <f t="shared" si="106"/>
        <v>8</v>
      </c>
    </row>
    <row r="54" spans="1:86" s="75" customFormat="1" ht="13.5" customHeight="1" thickBot="1" x14ac:dyDescent="0.3">
      <c r="A54" s="107">
        <f>'Event Details'!D$31</f>
        <v>0</v>
      </c>
      <c r="B54" s="39" t="str">
        <f>IF(A$2&gt;=9,9,"")</f>
        <v/>
      </c>
      <c r="C54" s="135" t="str">
        <f>IF(B54="","",'Event Details'!E$31)</f>
        <v/>
      </c>
      <c r="D54" s="136"/>
      <c r="E54" s="137"/>
      <c r="F54" s="137"/>
      <c r="G54" s="407"/>
      <c r="H54" s="408"/>
      <c r="I54" s="409"/>
      <c r="J54"/>
      <c r="K54" s="394"/>
      <c r="L54" s="363"/>
      <c r="M54" s="364"/>
      <c r="N54" s="365"/>
      <c r="O54" s="363"/>
      <c r="P54" s="364"/>
      <c r="Q54" s="365"/>
      <c r="R54" s="363"/>
      <c r="S54" s="364"/>
      <c r="T54" s="365"/>
      <c r="U54" s="371" t="str">
        <f>IF(T$2&gt;=9,9,"")</f>
        <v/>
      </c>
      <c r="V54" s="42" t="str">
        <f>IF(Q54="","",'Event Details'!W$30)</f>
        <v/>
      </c>
      <c r="W54" s="387"/>
      <c r="X54" s="388"/>
      <c r="Y54" s="389"/>
      <c r="Z54" s="42" t="str">
        <f>IF(U54="","",'Event Details'!AA$30)</f>
        <v/>
      </c>
      <c r="AA54" s="394"/>
      <c r="AB54" s="375"/>
      <c r="AC54" s="378"/>
      <c r="AD54" s="378"/>
      <c r="AE54" s="378"/>
      <c r="AF54" s="378"/>
      <c r="AG54" s="378"/>
      <c r="AH54" s="378"/>
      <c r="AI54" s="378"/>
      <c r="AJ54" s="378"/>
      <c r="AK54" s="378"/>
      <c r="AL54" s="376"/>
      <c r="AM54"/>
      <c r="AN54" s="371" t="str">
        <f>IF(BH$2&gt;=9,9,"")</f>
        <v/>
      </c>
      <c r="AO54" s="42" t="str">
        <f>IF(T54="","",'Event Details'!AR$30)</f>
        <v/>
      </c>
      <c r="AP54" s="387"/>
      <c r="AQ54" s="388"/>
      <c r="AR54" s="389"/>
      <c r="AS54" s="42" t="str">
        <f>IF(AN54="","",'Event Details'!AV$30)</f>
        <v/>
      </c>
      <c r="AT54" s="394"/>
      <c r="AU54" s="375"/>
      <c r="AV54" s="378"/>
      <c r="AW54" s="378"/>
      <c r="AX54" s="376"/>
      <c r="AY54" s="378"/>
      <c r="AZ54" s="378"/>
      <c r="BA54" s="378"/>
      <c r="BB54" s="378"/>
      <c r="BC54" s="378"/>
      <c r="BD54" s="378"/>
      <c r="BE54" s="376"/>
      <c r="BG54" s="407"/>
      <c r="BH54" s="408"/>
      <c r="BI54" s="409"/>
    </row>
    <row r="55" spans="1:86" s="75" customFormat="1" ht="13.5" customHeight="1" x14ac:dyDescent="0.25">
      <c r="B55" s="148"/>
      <c r="D55" s="70">
        <f>SUM(D46:D54)</f>
        <v>727</v>
      </c>
      <c r="E55" s="70">
        <f>SUM(E46:E54)</f>
        <v>768</v>
      </c>
      <c r="F55" s="70">
        <f>SUM(F46:F54)</f>
        <v>745</v>
      </c>
      <c r="G55" s="70">
        <f>MAX(G46:G54)</f>
        <v>8</v>
      </c>
      <c r="H55" s="70">
        <f>MAX(H46:H54)</f>
        <v>8</v>
      </c>
      <c r="I55" s="70">
        <f>MAX(I46:I54)</f>
        <v>8</v>
      </c>
      <c r="J55"/>
      <c r="K55" s="9"/>
      <c r="L55"/>
      <c r="M55"/>
      <c r="N55"/>
      <c r="O55"/>
      <c r="P55"/>
      <c r="Q55"/>
      <c r="R55"/>
      <c r="S55"/>
      <c r="T55"/>
      <c r="U55"/>
      <c r="V55"/>
      <c r="W55" s="70"/>
      <c r="X55" s="70"/>
      <c r="Y55"/>
      <c r="Z55" s="70"/>
      <c r="AA55"/>
      <c r="AB55"/>
      <c r="AC55"/>
      <c r="AD55" s="405">
        <f>SUM(AE46:AE54)</f>
        <v>36</v>
      </c>
      <c r="AE55"/>
      <c r="AF55"/>
      <c r="AG55"/>
      <c r="AH55"/>
      <c r="AI55"/>
      <c r="AJ55"/>
      <c r="AK55"/>
      <c r="AL55"/>
      <c r="AM55"/>
      <c r="AN55"/>
      <c r="AO55"/>
      <c r="AP55" s="70"/>
      <c r="AQ55" s="70"/>
      <c r="AR55"/>
      <c r="AS55" s="70"/>
      <c r="AT55"/>
      <c r="AU55"/>
      <c r="AV55"/>
      <c r="AW55" s="405">
        <f>SUM(AX46:AX54)</f>
        <v>36</v>
      </c>
      <c r="AX55"/>
      <c r="AY55"/>
      <c r="AZ55"/>
      <c r="BA55"/>
      <c r="BB55"/>
      <c r="BC55"/>
      <c r="BD55"/>
      <c r="BE55"/>
      <c r="BG55" s="70">
        <f>MAX(BG46:BG54)</f>
        <v>8</v>
      </c>
      <c r="BH55" s="70">
        <f>MAX(BH46:BH54)</f>
        <v>8</v>
      </c>
      <c r="BI55" s="70">
        <f>MAX(BI46:BI54)</f>
        <v>8</v>
      </c>
    </row>
    <row r="56" spans="1:86" s="75" customFormat="1" x14ac:dyDescent="0.25">
      <c r="B56" s="148"/>
      <c r="M56" s="154"/>
      <c r="O56" s="70"/>
      <c r="P56" s="70"/>
      <c r="Q56" s="70"/>
      <c r="R56" s="70"/>
      <c r="S56" s="70"/>
      <c r="T56" s="77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H56" s="70"/>
    </row>
    <row r="57" spans="1:86" s="75" customFormat="1" ht="12.75" customHeight="1" x14ac:dyDescent="0.3">
      <c r="B57" s="148"/>
      <c r="D57" s="80" t="s">
        <v>92</v>
      </c>
      <c r="G57" s="79"/>
      <c r="H57" s="81" t="str">
        <f>H$6</f>
        <v>Division 1</v>
      </c>
      <c r="I57" s="79"/>
      <c r="J57"/>
      <c r="K57" s="9"/>
      <c r="L57">
        <v>4</v>
      </c>
      <c r="M57">
        <v>2</v>
      </c>
      <c r="N57"/>
      <c r="O57">
        <v>3</v>
      </c>
      <c r="P57">
        <v>3</v>
      </c>
      <c r="Q57"/>
      <c r="R57">
        <v>2</v>
      </c>
      <c r="S57">
        <v>4</v>
      </c>
      <c r="T57"/>
      <c r="U57"/>
      <c r="V57"/>
      <c r="W57" s="79"/>
      <c r="X57" s="79">
        <v>3</v>
      </c>
      <c r="Y57"/>
      <c r="Z57" s="79"/>
      <c r="AA57">
        <v>2</v>
      </c>
      <c r="AB57">
        <v>3</v>
      </c>
      <c r="AC57">
        <v>2</v>
      </c>
      <c r="AD57"/>
      <c r="AE57"/>
      <c r="AF57"/>
      <c r="AG57"/>
      <c r="AH57"/>
      <c r="AI57"/>
      <c r="AJ57"/>
      <c r="AK57"/>
      <c r="AL57"/>
      <c r="AM57"/>
      <c r="AN57"/>
      <c r="AO57"/>
      <c r="AP57" s="79"/>
      <c r="AQ57" s="79">
        <v>3</v>
      </c>
      <c r="AR57"/>
      <c r="AS57" s="79"/>
      <c r="AT57">
        <v>2</v>
      </c>
      <c r="AU57">
        <v>3</v>
      </c>
      <c r="AV57">
        <v>2</v>
      </c>
      <c r="AW57"/>
      <c r="AX57"/>
      <c r="AY57"/>
      <c r="AZ57"/>
      <c r="BA57"/>
      <c r="BB57"/>
      <c r="BC57"/>
      <c r="BD57"/>
      <c r="BE57"/>
      <c r="BF57" s="79"/>
      <c r="BG57" s="75">
        <v>3</v>
      </c>
      <c r="BH57" s="75">
        <v>3</v>
      </c>
      <c r="BI57" s="75">
        <v>3</v>
      </c>
    </row>
    <row r="58" spans="1:86" s="79" customFormat="1" ht="12.75" customHeight="1" thickBot="1" x14ac:dyDescent="0.3">
      <c r="B58" s="149"/>
      <c r="G58" s="75"/>
      <c r="H58" s="75"/>
      <c r="I58" s="75"/>
      <c r="J58"/>
      <c r="K58" s="9"/>
      <c r="L58"/>
      <c r="M58"/>
      <c r="N58"/>
      <c r="O58"/>
      <c r="P58"/>
      <c r="Q58"/>
      <c r="R58"/>
      <c r="S58"/>
      <c r="T58"/>
      <c r="U58"/>
      <c r="V58"/>
      <c r="W58" s="75"/>
      <c r="X58" s="75"/>
      <c r="Y58"/>
      <c r="Z58" s="75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 s="75"/>
      <c r="AQ58" s="75"/>
      <c r="AR58"/>
      <c r="AS58" s="75"/>
      <c r="AT58"/>
      <c r="AU58"/>
      <c r="AV58"/>
      <c r="AW58"/>
      <c r="AX58"/>
      <c r="AY58"/>
      <c r="AZ58"/>
      <c r="BA58"/>
      <c r="BB58"/>
      <c r="BC58"/>
      <c r="BD58"/>
      <c r="BE58"/>
      <c r="BF58" s="75"/>
      <c r="BG58" s="75"/>
      <c r="BH58" s="75"/>
      <c r="BI58" s="75"/>
    </row>
    <row r="59" spans="1:86" s="75" customFormat="1" ht="13.8" thickBot="1" x14ac:dyDescent="0.3">
      <c r="B59" s="148"/>
      <c r="D59" s="554" t="s">
        <v>79</v>
      </c>
      <c r="E59" s="554"/>
      <c r="F59" s="554"/>
      <c r="G59" s="551" t="s">
        <v>81</v>
      </c>
      <c r="H59" s="552"/>
      <c r="I59" s="553"/>
      <c r="J59"/>
      <c r="K59" s="9"/>
      <c r="L59" s="545" t="s">
        <v>121</v>
      </c>
      <c r="M59" s="546"/>
      <c r="N59" s="546"/>
      <c r="O59" s="546"/>
      <c r="P59" s="546"/>
      <c r="Q59" s="546"/>
      <c r="R59" s="546"/>
      <c r="S59" s="546"/>
      <c r="T59" s="547"/>
      <c r="U59" s="545" t="s">
        <v>118</v>
      </c>
      <c r="V59" s="546"/>
      <c r="W59" s="546"/>
      <c r="X59" s="546"/>
      <c r="Y59" s="547"/>
      <c r="Z59"/>
      <c r="AA59" s="539" t="s">
        <v>117</v>
      </c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1"/>
      <c r="AM59"/>
      <c r="AN59" s="542" t="s">
        <v>119</v>
      </c>
      <c r="AO59" s="543"/>
      <c r="AP59" s="543"/>
      <c r="AQ59" s="543"/>
      <c r="AR59" s="544"/>
      <c r="AS59"/>
      <c r="AT59" s="539" t="s">
        <v>120</v>
      </c>
      <c r="AU59" s="540"/>
      <c r="AV59" s="540"/>
      <c r="AW59" s="540"/>
      <c r="AX59" s="540"/>
      <c r="AY59" s="540"/>
      <c r="AZ59" s="540"/>
      <c r="BA59" s="540"/>
      <c r="BB59" s="540"/>
      <c r="BC59" s="540"/>
      <c r="BD59" s="540"/>
      <c r="BE59" s="541"/>
      <c r="BG59" s="554" t="s">
        <v>80</v>
      </c>
      <c r="BH59" s="554"/>
      <c r="BI59" s="554"/>
    </row>
    <row r="60" spans="1:86" s="75" customFormat="1" x14ac:dyDescent="0.25">
      <c r="B60" s="44" t="s">
        <v>49</v>
      </c>
      <c r="C60" s="49" t="s">
        <v>50</v>
      </c>
      <c r="D60" s="45" t="s">
        <v>38</v>
      </c>
      <c r="E60" s="82" t="s">
        <v>38</v>
      </c>
      <c r="F60" s="82" t="s">
        <v>38</v>
      </c>
      <c r="G60" s="339" t="s">
        <v>38</v>
      </c>
      <c r="H60" s="344" t="s">
        <v>38</v>
      </c>
      <c r="I60" s="340" t="s">
        <v>38</v>
      </c>
      <c r="J60"/>
      <c r="K60" s="400"/>
      <c r="L60" s="548" t="s">
        <v>82</v>
      </c>
      <c r="M60" s="549"/>
      <c r="N60" s="550"/>
      <c r="O60" s="548" t="s">
        <v>83</v>
      </c>
      <c r="P60" s="549"/>
      <c r="Q60" s="550"/>
      <c r="R60" s="548" t="s">
        <v>84</v>
      </c>
      <c r="S60" s="549"/>
      <c r="T60" s="550"/>
      <c r="U60" s="360" t="s">
        <v>49</v>
      </c>
      <c r="V60" s="368"/>
      <c r="W60" s="339"/>
      <c r="X60" s="344"/>
      <c r="Y60" s="340"/>
      <c r="Z60" s="390"/>
      <c r="AA60" s="395" t="s">
        <v>116</v>
      </c>
      <c r="AB60" s="384"/>
      <c r="AC60" s="380"/>
      <c r="AD60" s="380"/>
      <c r="AE60" s="380"/>
      <c r="AF60" s="380"/>
      <c r="AG60" s="380"/>
      <c r="AH60" s="380"/>
      <c r="AI60" s="380"/>
      <c r="AJ60" s="380"/>
      <c r="AK60" s="380"/>
      <c r="AL60" s="381"/>
      <c r="AM60"/>
      <c r="AN60" s="400" t="s">
        <v>49</v>
      </c>
      <c r="AO60" s="390" t="s">
        <v>50</v>
      </c>
      <c r="AP60" s="339"/>
      <c r="AQ60" s="344"/>
      <c r="AR60" s="340"/>
      <c r="AS60" s="390" t="s">
        <v>50</v>
      </c>
      <c r="AT60" s="395" t="s">
        <v>116</v>
      </c>
      <c r="AU60" s="384" t="s">
        <v>19</v>
      </c>
      <c r="AV60" s="380"/>
      <c r="AW60" s="380"/>
      <c r="AX60" s="380"/>
      <c r="AY60" s="380"/>
      <c r="AZ60" s="380"/>
      <c r="BA60" s="380"/>
      <c r="BB60" s="380"/>
      <c r="BC60" s="380"/>
      <c r="BD60" s="380"/>
      <c r="BE60" s="381"/>
      <c r="BG60" s="45" t="s">
        <v>38</v>
      </c>
      <c r="BH60" s="82" t="s">
        <v>38</v>
      </c>
      <c r="BI60" s="83" t="s">
        <v>38</v>
      </c>
    </row>
    <row r="61" spans="1:86" s="75" customFormat="1" ht="13.8" thickBot="1" x14ac:dyDescent="0.3">
      <c r="B61" s="85"/>
      <c r="C61" s="86"/>
      <c r="D61" s="87">
        <v>1</v>
      </c>
      <c r="E61" s="88">
        <v>2</v>
      </c>
      <c r="F61" s="88">
        <v>3</v>
      </c>
      <c r="G61" s="337">
        <v>1</v>
      </c>
      <c r="H61" s="88">
        <v>2</v>
      </c>
      <c r="I61" s="338">
        <v>3</v>
      </c>
      <c r="J61"/>
      <c r="K61" s="401" t="s">
        <v>102</v>
      </c>
      <c r="L61" s="292" t="s">
        <v>19</v>
      </c>
      <c r="M61" s="293" t="s">
        <v>88</v>
      </c>
      <c r="N61" s="294" t="s">
        <v>70</v>
      </c>
      <c r="O61" s="292" t="s">
        <v>19</v>
      </c>
      <c r="P61" s="293" t="s">
        <v>88</v>
      </c>
      <c r="Q61" s="294" t="s">
        <v>70</v>
      </c>
      <c r="R61" s="292" t="s">
        <v>19</v>
      </c>
      <c r="S61" s="293" t="s">
        <v>88</v>
      </c>
      <c r="T61" s="294" t="s">
        <v>70</v>
      </c>
      <c r="U61" s="367"/>
      <c r="V61" s="406" t="s">
        <v>19</v>
      </c>
      <c r="W61" s="337" t="s">
        <v>88</v>
      </c>
      <c r="X61" s="88" t="s">
        <v>89</v>
      </c>
      <c r="Y61" s="294" t="s">
        <v>87</v>
      </c>
      <c r="Z61" s="293" t="s">
        <v>19</v>
      </c>
      <c r="AA61" s="396" t="s">
        <v>87</v>
      </c>
      <c r="AB61" s="385" t="s">
        <v>19</v>
      </c>
      <c r="AC61" s="88" t="s">
        <v>89</v>
      </c>
      <c r="AD61" s="88" t="s">
        <v>88</v>
      </c>
      <c r="AE61" s="88" t="s">
        <v>102</v>
      </c>
      <c r="AF61" s="382"/>
      <c r="AG61" s="382"/>
      <c r="AH61" s="382"/>
      <c r="AI61" s="382"/>
      <c r="AJ61" s="382"/>
      <c r="AK61" s="382"/>
      <c r="AL61" s="383"/>
      <c r="AM61"/>
      <c r="AN61" s="403"/>
      <c r="AO61" s="391"/>
      <c r="AP61" s="337" t="s">
        <v>88</v>
      </c>
      <c r="AQ61" s="88" t="s">
        <v>89</v>
      </c>
      <c r="AR61" s="294" t="s">
        <v>87</v>
      </c>
      <c r="AS61" s="391"/>
      <c r="AT61" s="396" t="s">
        <v>87</v>
      </c>
      <c r="AU61" s="385" t="s">
        <v>54</v>
      </c>
      <c r="AV61" s="88" t="s">
        <v>89</v>
      </c>
      <c r="AW61" s="88" t="s">
        <v>88</v>
      </c>
      <c r="AX61" s="88" t="s">
        <v>102</v>
      </c>
      <c r="AY61" s="382"/>
      <c r="AZ61" s="382"/>
      <c r="BA61" s="382"/>
      <c r="BB61" s="382"/>
      <c r="BC61" s="382"/>
      <c r="BD61" s="382"/>
      <c r="BE61" s="383"/>
      <c r="BG61" s="87">
        <v>1</v>
      </c>
      <c r="BH61" s="88">
        <v>2</v>
      </c>
      <c r="BI61" s="90">
        <v>3</v>
      </c>
    </row>
    <row r="62" spans="1:86" s="75" customFormat="1" ht="13.8" thickBot="1" x14ac:dyDescent="0.3">
      <c r="B62" s="155"/>
      <c r="C62" s="50"/>
      <c r="D62" s="93" t="str">
        <f>IF($A$3=1,O$2,IF($A$3=2,O$3,O$4))</f>
        <v>Rugby &amp; N'hampton</v>
      </c>
      <c r="E62" s="94" t="str">
        <f>IF($A$3=1,P$2,IF($A$3=2,P$3,P$4))</f>
        <v>Coventry</v>
      </c>
      <c r="F62" s="94" t="str">
        <f>IF($A$3=1,Q$2,IF($A$3=2,Q$3,Q$4))</f>
        <v>Banbury</v>
      </c>
      <c r="G62" s="292"/>
      <c r="H62" s="413"/>
      <c r="I62" s="414"/>
      <c r="J62"/>
      <c r="K62" s="402"/>
      <c r="L62" s="361"/>
      <c r="M62" s="17"/>
      <c r="N62" s="362"/>
      <c r="O62" s="361"/>
      <c r="P62" s="17"/>
      <c r="Q62" s="362"/>
      <c r="R62" s="361"/>
      <c r="S62" s="17"/>
      <c r="T62" s="362"/>
      <c r="U62" s="369"/>
      <c r="V62"/>
      <c r="W62" s="372"/>
      <c r="X62" s="377"/>
      <c r="Y62" s="373"/>
      <c r="Z62"/>
      <c r="AA62" s="369"/>
      <c r="AB62" s="372"/>
      <c r="AC62" s="377"/>
      <c r="AD62" s="377"/>
      <c r="AE62" s="377"/>
      <c r="AF62" s="377"/>
      <c r="AG62" s="377"/>
      <c r="AH62" s="377"/>
      <c r="AI62" s="377"/>
      <c r="AJ62" s="377"/>
      <c r="AK62" s="377"/>
      <c r="AL62" s="373"/>
      <c r="AM62"/>
      <c r="AN62" s="369"/>
      <c r="AO62"/>
      <c r="AP62" s="372"/>
      <c r="AQ62" s="377"/>
      <c r="AR62" s="373"/>
      <c r="AS62"/>
      <c r="AT62" s="369"/>
      <c r="AU62" s="372"/>
      <c r="AV62" s="377"/>
      <c r="AW62" s="377"/>
      <c r="AX62" s="373"/>
      <c r="AY62" s="377"/>
      <c r="AZ62" s="377"/>
      <c r="BA62" s="377"/>
      <c r="BB62" s="377"/>
      <c r="BC62" s="377"/>
      <c r="BD62" s="377"/>
      <c r="BE62" s="373"/>
      <c r="BG62" s="420"/>
      <c r="BH62" s="421"/>
      <c r="BI62" s="422"/>
    </row>
    <row r="63" spans="1:86" s="75" customFormat="1" x14ac:dyDescent="0.25">
      <c r="A63" s="107" t="str">
        <f>'Event Details'!D$23</f>
        <v>V</v>
      </c>
      <c r="B63" s="32">
        <v>1</v>
      </c>
      <c r="C63" s="108" t="str">
        <f>IF(B63="","",'Event Details'!E$23)</f>
        <v>Amber Valley</v>
      </c>
      <c r="D63" s="335">
        <f>IF($E$4&lt;0,"",VLOOKUP($C63,'League Points Match 1'!$C$19:$E$26,2,FALSE))</f>
        <v>128</v>
      </c>
      <c r="E63" s="336">
        <f>IF($E$4&lt;2,"",VLOOKUP($C63,'League Points Match 2'!$C$19:$E$26,2,FALSE))</f>
        <v>129</v>
      </c>
      <c r="F63" s="110">
        <f>IF($E$4&lt;3,"",VLOOKUP($C63,'League Points Match 3'!$C$19:$E$26,2,FALSE))</f>
        <v>121</v>
      </c>
      <c r="G63" s="397">
        <f>IF(D63="","",RANK(D63,D$63:D$70,0)+COUNTIF(D$63:D63,D63)-1)</f>
        <v>1</v>
      </c>
      <c r="H63" s="398">
        <f>IF(E63="","",RANK(E63,E$63:E$70,0)+COUNTIF(E$63:E63,E63)-1)</f>
        <v>1</v>
      </c>
      <c r="I63" s="399">
        <f>IF(F63="","",RANK(F63,F$63:F$70,0)+COUNTIF(F$63:F63,F63)-1)</f>
        <v>1</v>
      </c>
      <c r="J63" t="str">
        <f>C63</f>
        <v>Amber Valley</v>
      </c>
      <c r="K63" s="402">
        <f>K12</f>
        <v>8</v>
      </c>
      <c r="L63" s="361" t="str">
        <f t="shared" ref="L63:L70" si="107">IF(G63="","",VLOOKUP(U63,G$63:J$70,L$57,FALSE))</f>
        <v>Amber Valley</v>
      </c>
      <c r="M63" s="18">
        <f t="shared" ref="M63:M70" si="108">IF(L63="","",VLOOKUP(L63,C$63:D$70,M$57,FALSE))</f>
        <v>128</v>
      </c>
      <c r="N63" s="366">
        <f>IF(AND(M63&gt;0,M63&lt;&gt;""),SUMIF(M$63:M$70,M63,K$63:K$70)/COUNTIF(M$63:M$70,M63),0)</f>
        <v>8</v>
      </c>
      <c r="O63" s="361" t="str">
        <f t="shared" ref="O63:O70" si="109">IF(H63="","",VLOOKUP(U63,H$63:J$70,O$57,FALSE))</f>
        <v>Amber Valley</v>
      </c>
      <c r="P63" s="18">
        <f t="shared" ref="P63:P70" si="110">IF(O63="","",VLOOKUP(O63,C$63:F$70,P$57,FALSE))</f>
        <v>129</v>
      </c>
      <c r="Q63" s="366">
        <f>IF(AND(P63&gt;0,P63&lt;&gt;""),SUMIF(P$63:P$70,P63,K$63:K$70)/COUNTIF(P$63:P$70,P63),0)</f>
        <v>8</v>
      </c>
      <c r="R63" s="361" t="str">
        <f t="shared" ref="R63:R70" si="111">IF(I63="","",VLOOKUP(U63,I$63:J$70,R$57,FALSE))</f>
        <v>Amber Valley</v>
      </c>
      <c r="S63" s="18">
        <f t="shared" ref="S63:S70" si="112">IF(R63="","",VLOOKUP(R63,C$63:F$70,S$57,FALSE))</f>
        <v>121</v>
      </c>
      <c r="T63" s="366">
        <f>IF(AND(S63&gt;0,S63&lt;&gt;""),SUMIF(S$63:S$70,S63,K$63:K$70)/COUNTIF(S$63:S$70,S63),0)</f>
        <v>8</v>
      </c>
      <c r="U63" s="370">
        <v>1</v>
      </c>
      <c r="V63" s="379" t="str">
        <f>C63</f>
        <v>Amber Valley</v>
      </c>
      <c r="W63" s="404">
        <f t="shared" ref="W63:W70" si="113">D63+E63</f>
        <v>257</v>
      </c>
      <c r="X63" s="386">
        <f>VLOOKUP(Z63,L$63:N$70,X$57,FALSE)+VLOOKUP(Z63,O$63:Q$70,X$57,FALSE)</f>
        <v>16</v>
      </c>
      <c r="Y63" s="392">
        <f>RANK(X63,X$63:X$70,0)+COUNTIF(X$63:X63,X63)-1</f>
        <v>1</v>
      </c>
      <c r="Z63" s="200" t="str">
        <f t="shared" ref="Z63:Z70" si="114">C63</f>
        <v>Amber Valley</v>
      </c>
      <c r="AA63" s="393">
        <f t="shared" ref="AA63:AA70" si="115">U63+SUM(AF63:AL63)</f>
        <v>1</v>
      </c>
      <c r="AB63" s="275" t="str">
        <f>IF(U63&gt;0,VLOOKUP(U63,Y$63:Z$70,AA$57,FALSE),0)</f>
        <v>Amber Valley</v>
      </c>
      <c r="AC63" s="68">
        <f>IF(U63&gt;0,VLOOKUP(AB63,V$63:Y$70,AU$57,FALSE),0)</f>
        <v>16</v>
      </c>
      <c r="AD63" s="68">
        <f>IF(U63&gt;0,VLOOKUP(AB63,V$63:X$70,AC$57,FALSE),0)</f>
        <v>257</v>
      </c>
      <c r="AE63" s="366">
        <f>IF(AC63&gt;0,SUMIF(AC$63:AC$70,AC63,K$63:K$70)/COUNTIF(AC$63:AC$70,AC63),0)</f>
        <v>8</v>
      </c>
      <c r="AF63" s="276">
        <f t="shared" ref="AF63:AF69" si="116">IF(AND($AC63=$AC64,$AD63&lt;$AD64),1,0)</f>
        <v>0</v>
      </c>
      <c r="AG63" s="276">
        <f>IF(AND($AC63=$AC65,$AD63&lt;$AD65),1,0)</f>
        <v>0</v>
      </c>
      <c r="AH63" s="276">
        <f>IF(AND($AC63=$AC66,$AD63&lt;$AD66),1,0)</f>
        <v>0</v>
      </c>
      <c r="AI63" s="276">
        <f>IF(AND($AC63=$AC67,$AD63&lt;$AD67),1,0)</f>
        <v>0</v>
      </c>
      <c r="AJ63" s="276">
        <f>IF(AND($AC63=$AC68,$AD63&lt;$AD68),1,0)</f>
        <v>0</v>
      </c>
      <c r="AK63" s="276">
        <f>IF(AND($AC63=$AC69,$AD63&lt;$AD69),1,0)</f>
        <v>0</v>
      </c>
      <c r="AL63" s="277">
        <f>IF(AND($AC63=$AC70,$AD63&lt;$AD70),1,0)</f>
        <v>0</v>
      </c>
      <c r="AM63"/>
      <c r="AN63" s="370">
        <v>1</v>
      </c>
      <c r="AO63" s="379" t="str">
        <f>C63</f>
        <v>Amber Valley</v>
      </c>
      <c r="AP63" s="404">
        <f t="shared" ref="AP63:AP70" si="117">W63+F63</f>
        <v>378</v>
      </c>
      <c r="AQ63" s="386">
        <f>VLOOKUP(AO63,V$63:X$70,AQ$57,FALSE)+VLOOKUP(AO63,R$63:T$70,AQ$57,FALSE)</f>
        <v>24</v>
      </c>
      <c r="AR63" s="392">
        <f>RANK(AQ63,AQ$63:AQ$70,0)+COUNTIF(AQ$63:AQ63,AQ63)-1</f>
        <v>1</v>
      </c>
      <c r="AS63" s="200" t="str">
        <f>C63</f>
        <v>Amber Valley</v>
      </c>
      <c r="AT63" s="393">
        <f t="shared" ref="AT63:AT70" si="118">AN63+SUM(AY63:BE63)</f>
        <v>1</v>
      </c>
      <c r="AU63" s="275" t="str">
        <f>IF(AN63&gt;0,VLOOKUP(AN63,AR$63:AS$70,AT$57,FALSE),0)</f>
        <v>Amber Valley</v>
      </c>
      <c r="AV63" s="68">
        <f>IF(AN63&gt;0,VLOOKUP(AU63,AO$63:AR$70,AU$57,FALSE),0)</f>
        <v>24</v>
      </c>
      <c r="AW63" s="68">
        <f>IF(AN63&gt;0,VLOOKUP(AU63,AO$63:AQ$70,AV$57,FALSE),0)</f>
        <v>378</v>
      </c>
      <c r="AX63" s="366">
        <f>IF(AV63&gt;0,SUMIF(AV$63:AV$70,AV63,K$63:K$70)/COUNTIF(AV$63:AV$70,AV63),0)</f>
        <v>8</v>
      </c>
      <c r="AY63" s="276">
        <f t="shared" ref="AY63:AY69" si="119">IF(AND($AV63=$AV64,$AW63&lt;$AW64),1,0)</f>
        <v>0</v>
      </c>
      <c r="AZ63" s="276">
        <f t="shared" ref="AZ63:AZ68" si="120">IF(AND($AV63=$AV65,$AW63&lt;$AW65),1,0)</f>
        <v>0</v>
      </c>
      <c r="BA63" s="276">
        <f>IF(AND($AV63=$AV66,$AW63&lt;$AW66),1,0)</f>
        <v>0</v>
      </c>
      <c r="BB63" s="276">
        <f>IF(AND($AV63=$AV67,$AW63&lt;$AW67),1,0)</f>
        <v>0</v>
      </c>
      <c r="BC63" s="276">
        <f>IF(AND($AV63=$AV68,$AW63&lt;$AW68),1,0)</f>
        <v>0</v>
      </c>
      <c r="BD63" s="276">
        <f>IF(AND($AV63=$AV69,$AW63&lt;$AW69),1,0)</f>
        <v>0</v>
      </c>
      <c r="BE63" s="277">
        <f>IF(AND($AV63=$AV70,$AW63&lt;$AW70),1,0)</f>
        <v>0</v>
      </c>
      <c r="BF63" s="75" t="str">
        <f t="shared" ref="BF63:BF70" si="121">C46</f>
        <v>Amber Valley</v>
      </c>
      <c r="BG63" s="374">
        <f>IF(G63="","",VLOOKUP(BF63,L$63:N$70,BG$57,FALSE))</f>
        <v>8</v>
      </c>
      <c r="BH63" s="18">
        <f>IF(H63="","",VLOOKUP(BF63,O$63:Q$70,BH$57,FALSE))</f>
        <v>8</v>
      </c>
      <c r="BI63" s="366">
        <f>IF(I63="","",VLOOKUP(BF63,R$63:T$70,BI$57,FALSE))</f>
        <v>8</v>
      </c>
    </row>
    <row r="64" spans="1:86" s="75" customFormat="1" x14ac:dyDescent="0.25">
      <c r="A64" s="107" t="str">
        <f>'Event Details'!D$24</f>
        <v>J</v>
      </c>
      <c r="B64" s="32">
        <f>IF(A$2&gt;=2,2,"")</f>
        <v>2</v>
      </c>
      <c r="C64" s="108" t="str">
        <f>IF(B64="","",'Event Details'!E$24)</f>
        <v>Banbury</v>
      </c>
      <c r="D64" s="335">
        <f>IF($E$4&lt;0,"",VLOOKUP($C64,'League Points Match 1'!$C$19:$E$26,2,FALSE))</f>
        <v>69</v>
      </c>
      <c r="E64" s="336">
        <f>IF($E$4&lt;2,"",VLOOKUP($C64,'League Points Match 2'!$C$19:$E$26,2,FALSE))</f>
        <v>37</v>
      </c>
      <c r="F64" s="110">
        <f>IF($E$4&lt;3,"",VLOOKUP($C64,'League Points Match 3'!$C$19:$E$26,2,FALSE))</f>
        <v>103</v>
      </c>
      <c r="G64" s="374">
        <f>IF(D64="","",RANK(D64,D$63:D$70,0)+COUNTIF(D$63:D64,D64)-1)</f>
        <v>7</v>
      </c>
      <c r="H64" s="18">
        <f>IF(E64="","",RANK(E64,E$63:E$70,0)+COUNTIF(E$63:E64,E64)-1)</f>
        <v>7</v>
      </c>
      <c r="I64" s="366">
        <f>IF(F64="","",RANK(F64,F$63:F$70,0)+COUNTIF(F$63:F64,F64)-1)</f>
        <v>3</v>
      </c>
      <c r="J64" t="str">
        <f t="shared" ref="J64:J70" si="122">C64</f>
        <v>Banbury</v>
      </c>
      <c r="K64" s="402">
        <f t="shared" ref="K64:K70" si="123">K13</f>
        <v>7</v>
      </c>
      <c r="L64" s="361" t="str">
        <f t="shared" si="107"/>
        <v>Rugby &amp; N'hampton</v>
      </c>
      <c r="M64" s="18">
        <f t="shared" si="108"/>
        <v>106</v>
      </c>
      <c r="N64" s="366">
        <f t="shared" ref="N64:N70" si="124">IF(AND(M64&gt;0,M64&lt;&gt;""),SUMIF(M$63:M$70,M64,K$63:K$70)/COUNTIF(M$63:M$70,M64),0)</f>
        <v>7</v>
      </c>
      <c r="O64" s="361" t="str">
        <f t="shared" si="109"/>
        <v>Solihull</v>
      </c>
      <c r="P64" s="18">
        <f t="shared" si="110"/>
        <v>117</v>
      </c>
      <c r="Q64" s="366">
        <f t="shared" ref="Q64:Q70" si="125">IF(AND(P64&gt;0,P64&lt;&gt;""),SUMIF(P$63:P$70,P64,K$63:K$70)/COUNTIF(P$63:P$70,P64),0)</f>
        <v>7</v>
      </c>
      <c r="R64" s="361" t="str">
        <f t="shared" si="111"/>
        <v>Stratford</v>
      </c>
      <c r="S64" s="18">
        <f t="shared" si="112"/>
        <v>106</v>
      </c>
      <c r="T64" s="366">
        <f t="shared" ref="T64:T70" si="126">IF(AND(S64&gt;0,S64&lt;&gt;""),SUMIF(S$63:S$70,S64,K$63:K$70)/COUNTIF(S$63:S$70,S64),0)</f>
        <v>7</v>
      </c>
      <c r="U64" s="370">
        <v>2</v>
      </c>
      <c r="V64" s="379" t="str">
        <f t="shared" ref="V64:V70" si="127">C64</f>
        <v>Banbury</v>
      </c>
      <c r="W64" s="404">
        <f t="shared" si="113"/>
        <v>106</v>
      </c>
      <c r="X64" s="386">
        <f t="shared" ref="X64:X70" si="128">VLOOKUP(Z64,L$63:N$70,X$57,FALSE)+VLOOKUP(Z64,O$63:Q$70,X$57,FALSE)</f>
        <v>4</v>
      </c>
      <c r="Y64" s="392">
        <f>RANK(X64,X$63:X$70,0)+COUNTIF(X$63:X64,X64)-1</f>
        <v>7</v>
      </c>
      <c r="Z64" s="200" t="str">
        <f t="shared" si="114"/>
        <v>Banbury</v>
      </c>
      <c r="AA64" s="393">
        <f t="shared" si="115"/>
        <v>2</v>
      </c>
      <c r="AB64" s="275" t="str">
        <f t="shared" ref="AB64:AB70" si="129">IF(U64&gt;0,VLOOKUP(U64,Y$63:Z$70,AA$57,FALSE),0)</f>
        <v>Rugby &amp; N'hampton</v>
      </c>
      <c r="AC64" s="68">
        <f t="shared" ref="AC64:AC70" si="130">IF(U64&gt;0,VLOOKUP(AB64,V$63:Y$70,AU$57,FALSE),0)</f>
        <v>13</v>
      </c>
      <c r="AD64" s="68">
        <f t="shared" ref="AD64:AD70" si="131">IF(U64&gt;0,VLOOKUP(AB64,V$63:X$70,AC$57,FALSE),0)</f>
        <v>214</v>
      </c>
      <c r="AE64" s="366">
        <f t="shared" ref="AE64:AE70" si="132">IF(AC64&gt;0,SUMIF(AC$63:AC$70,AC64,K$63:K$70)/COUNTIF(AC$63:AC$70,AC64),0)</f>
        <v>7</v>
      </c>
      <c r="AF64" s="276">
        <f t="shared" si="116"/>
        <v>0</v>
      </c>
      <c r="AG64" s="276">
        <f>IF(AND($AC64=$AC66,$AC64&lt;$AD66),1,0)</f>
        <v>0</v>
      </c>
      <c r="AH64" s="276">
        <f>IF(AND($AC64=$AC67,$AD64&lt;$AD67),1,0)</f>
        <v>0</v>
      </c>
      <c r="AI64" s="276">
        <f>IF(AND($AC64=$AC68,$AD64&lt;$AD68),1,0)</f>
        <v>0</v>
      </c>
      <c r="AJ64" s="276">
        <f>IF(AND($AC64=$AC69,$AD64&lt;$AD69),1,0)</f>
        <v>0</v>
      </c>
      <c r="AK64" s="276">
        <f>IF(AND($AC64=$AC70,$AD64&lt;$AD70),1,0)</f>
        <v>0</v>
      </c>
      <c r="AL64" s="277">
        <f>IF(AND($AC64=$AC63,$AD64&gt;$AD63),-1,0)</f>
        <v>0</v>
      </c>
      <c r="AM64"/>
      <c r="AN64" s="370">
        <v>2</v>
      </c>
      <c r="AO64" s="379" t="str">
        <f t="shared" ref="AO64:AO70" si="133">C64</f>
        <v>Banbury</v>
      </c>
      <c r="AP64" s="404">
        <f t="shared" si="117"/>
        <v>209</v>
      </c>
      <c r="AQ64" s="386">
        <f t="shared" ref="AQ64:AQ70" si="134">VLOOKUP(AO64,V$63:X$70,AQ$57,FALSE)+VLOOKUP(AO64,R$63:T$70,AQ$57,FALSE)</f>
        <v>10</v>
      </c>
      <c r="AR64" s="392">
        <f>RANK(AQ64,AQ$63:AQ$70,0)+COUNTIF(AQ$63:AQ64,AQ64)-1</f>
        <v>6</v>
      </c>
      <c r="AS64" s="200" t="str">
        <f t="shared" ref="AS64:AS70" si="135">C64</f>
        <v>Banbury</v>
      </c>
      <c r="AT64" s="393">
        <f t="shared" si="118"/>
        <v>2</v>
      </c>
      <c r="AU64" s="275" t="str">
        <f t="shared" ref="AU64:AU70" si="136">IF(AN64&gt;0,VLOOKUP(AN64,AR$63:AS$70,AT$57,FALSE),0)</f>
        <v>Solihull</v>
      </c>
      <c r="AV64" s="68">
        <f t="shared" ref="AV64:AV70" si="137">IF(AN64&gt;0,VLOOKUP(AU64,AO$63:AR$70,AU$57,FALSE),0)</f>
        <v>16.5</v>
      </c>
      <c r="AW64" s="68">
        <f t="shared" ref="AW64:AW70" si="138">IF(AN64&gt;0,VLOOKUP(AU64,AO$63:AQ$70,AV$57,FALSE),0)</f>
        <v>295</v>
      </c>
      <c r="AX64" s="366">
        <f t="shared" ref="AX64:AX70" si="139">IF(AV64&gt;0,SUMIF(AV$63:AV$70,AV64,K$63:K$70)/COUNTIF(AV$63:AV$70,AV64),0)</f>
        <v>6.5</v>
      </c>
      <c r="AY64" s="276">
        <f t="shared" si="119"/>
        <v>0</v>
      </c>
      <c r="AZ64" s="276">
        <f t="shared" si="120"/>
        <v>0</v>
      </c>
      <c r="BA64" s="276">
        <f>IF(AND($AV64=$AV67,$AW64&lt;$AW67),1,0)</f>
        <v>0</v>
      </c>
      <c r="BB64" s="276">
        <f>IF(AND($AV64=$AV68,$AW64&lt;$AW68),1,0)</f>
        <v>0</v>
      </c>
      <c r="BC64" s="276">
        <f>IF(AND($AV64=$AV69,$AW64&lt;$AW69),1,0)</f>
        <v>0</v>
      </c>
      <c r="BD64" s="276">
        <f>IF(AND($AV64=$AV70,$AW64&lt;$AW70),1,0)</f>
        <v>0</v>
      </c>
      <c r="BE64" s="277">
        <f>IF(AND($AV64=$AV63,$AW64&gt;$AW63),-1,0)</f>
        <v>0</v>
      </c>
      <c r="BF64" s="75" t="str">
        <f t="shared" si="121"/>
        <v>Banbury</v>
      </c>
      <c r="BG64" s="374">
        <f t="shared" ref="BG64:BG70" si="140">IF(G64="","",VLOOKUP(BF64,L$63:N$70,BG$57,FALSE))</f>
        <v>2</v>
      </c>
      <c r="BH64" s="18">
        <f t="shared" ref="BH64:BH70" si="141">IF(H64="","",VLOOKUP(BF64,O$63:Q$70,BH$57,FALSE))</f>
        <v>2</v>
      </c>
      <c r="BI64" s="366">
        <f t="shared" ref="BI64:BI70" si="142">IF(I64="","",VLOOKUP(BF64,R$63:T$70,BI$57,FALSE))</f>
        <v>6</v>
      </c>
    </row>
    <row r="65" spans="1:68" s="75" customFormat="1" x14ac:dyDescent="0.25">
      <c r="A65" s="107" t="str">
        <f>'Event Details'!D$25</f>
        <v>S</v>
      </c>
      <c r="B65" s="32">
        <f>IF(A$2&gt;=3,3,"")</f>
        <v>3</v>
      </c>
      <c r="C65" s="108" t="str">
        <f>IF(B65="","",'Event Details'!E$25)</f>
        <v>Coventry Godiva</v>
      </c>
      <c r="D65" s="335">
        <f>IF($E$4&lt;0,"",VLOOKUP($C65,'League Points Match 1'!$C$19:$E$26,2,FALSE))</f>
        <v>71.5</v>
      </c>
      <c r="E65" s="336">
        <f>IF($E$4&lt;2,"",VLOOKUP($C65,'League Points Match 2'!$C$19:$E$26,2,FALSE))</f>
        <v>89</v>
      </c>
      <c r="F65" s="110">
        <f>IF($E$4&lt;3,"",VLOOKUP($C65,'League Points Match 3'!$C$19:$E$26,2,FALSE))</f>
        <v>82</v>
      </c>
      <c r="G65" s="374">
        <f>IF(D65="","",RANK(D65,D$63:D$70,0)+COUNTIF(D$63:D65,D65)-1)</f>
        <v>6</v>
      </c>
      <c r="H65" s="18">
        <f>IF(E65="","",RANK(E65,E$63:E$70,0)+COUNTIF(E$63:E65,E65)-1)</f>
        <v>4</v>
      </c>
      <c r="I65" s="366">
        <f>IF(F65="","",RANK(F65,F$63:F$70,0)+COUNTIF(F$63:F65,F65)-1)</f>
        <v>4</v>
      </c>
      <c r="J65" t="str">
        <f t="shared" si="122"/>
        <v>Coventry Godiva</v>
      </c>
      <c r="K65" s="402">
        <f t="shared" si="123"/>
        <v>6</v>
      </c>
      <c r="L65" s="361" t="str">
        <f t="shared" si="107"/>
        <v>Solihull</v>
      </c>
      <c r="M65" s="18">
        <f t="shared" si="108"/>
        <v>100</v>
      </c>
      <c r="N65" s="366">
        <f t="shared" si="124"/>
        <v>5.5</v>
      </c>
      <c r="O65" s="361" t="str">
        <f t="shared" si="109"/>
        <v>Rugby &amp; N'hampton</v>
      </c>
      <c r="P65" s="18">
        <f t="shared" si="110"/>
        <v>108</v>
      </c>
      <c r="Q65" s="366">
        <f t="shared" si="125"/>
        <v>6</v>
      </c>
      <c r="R65" s="361" t="str">
        <f t="shared" si="111"/>
        <v>Banbury</v>
      </c>
      <c r="S65" s="18">
        <f t="shared" si="112"/>
        <v>103</v>
      </c>
      <c r="T65" s="366">
        <f t="shared" si="126"/>
        <v>6</v>
      </c>
      <c r="U65" s="370">
        <v>3</v>
      </c>
      <c r="V65" s="379" t="str">
        <f t="shared" si="127"/>
        <v>Coventry Godiva</v>
      </c>
      <c r="W65" s="404">
        <f t="shared" si="113"/>
        <v>160.5</v>
      </c>
      <c r="X65" s="386">
        <f t="shared" si="128"/>
        <v>8</v>
      </c>
      <c r="Y65" s="392">
        <f>RANK(X65,X$63:X$70,0)+COUNTIF(X$63:X65,X65)-1</f>
        <v>5</v>
      </c>
      <c r="Z65" s="200" t="str">
        <f t="shared" si="114"/>
        <v>Coventry Godiva</v>
      </c>
      <c r="AA65" s="393">
        <f t="shared" si="115"/>
        <v>3</v>
      </c>
      <c r="AB65" s="275" t="str">
        <f t="shared" si="129"/>
        <v>Solihull</v>
      </c>
      <c r="AC65" s="68">
        <f t="shared" si="130"/>
        <v>12.5</v>
      </c>
      <c r="AD65" s="68">
        <f t="shared" si="131"/>
        <v>217</v>
      </c>
      <c r="AE65" s="366">
        <f t="shared" si="132"/>
        <v>6</v>
      </c>
      <c r="AF65" s="276">
        <f t="shared" si="116"/>
        <v>0</v>
      </c>
      <c r="AG65" s="276">
        <f>IF(AND($AC65=$AC67,$AD65&lt;$AD67),1,0)</f>
        <v>0</v>
      </c>
      <c r="AH65" s="276">
        <f>IF(AND($AC65=$AC68,$AD65&lt;$AD68),1,0)</f>
        <v>0</v>
      </c>
      <c r="AI65" s="276">
        <f>IF(AND($AC65=$AC69,$AD65&lt;$AD69),1,0)</f>
        <v>0</v>
      </c>
      <c r="AJ65" s="276">
        <f>IF(AND($AC65=$AC70,$AD65&lt;$AD70),1,0)</f>
        <v>0</v>
      </c>
      <c r="AK65" s="276">
        <f>IF(AND($AC65=$AC64,$AD65&gt;$AD64),-1,0)</f>
        <v>0</v>
      </c>
      <c r="AL65" s="277">
        <f>IF(AND($AC65=$AC63,$AD65&gt;$AD63),-1,0)</f>
        <v>0</v>
      </c>
      <c r="AM65"/>
      <c r="AN65" s="370">
        <v>3</v>
      </c>
      <c r="AO65" s="379" t="str">
        <f t="shared" si="133"/>
        <v>Coventry Godiva</v>
      </c>
      <c r="AP65" s="404">
        <f t="shared" si="117"/>
        <v>242.5</v>
      </c>
      <c r="AQ65" s="386">
        <f t="shared" si="134"/>
        <v>13</v>
      </c>
      <c r="AR65" s="392">
        <f>RANK(AQ65,AQ$63:AQ$70,0)+COUNTIF(AQ$63:AQ65,AQ65)-1</f>
        <v>5</v>
      </c>
      <c r="AS65" s="200" t="str">
        <f t="shared" si="135"/>
        <v>Coventry Godiva</v>
      </c>
      <c r="AT65" s="393">
        <f t="shared" si="118"/>
        <v>3</v>
      </c>
      <c r="AU65" s="275" t="str">
        <f t="shared" si="136"/>
        <v>Stratford</v>
      </c>
      <c r="AV65" s="68">
        <f t="shared" si="137"/>
        <v>16.5</v>
      </c>
      <c r="AW65" s="68">
        <f t="shared" si="138"/>
        <v>292</v>
      </c>
      <c r="AX65" s="366">
        <f t="shared" si="139"/>
        <v>6.5</v>
      </c>
      <c r="AY65" s="276">
        <f t="shared" si="119"/>
        <v>0</v>
      </c>
      <c r="AZ65" s="276">
        <f t="shared" si="120"/>
        <v>0</v>
      </c>
      <c r="BA65" s="276">
        <f>IF(AND($AV65=$AV68,$AW65&lt;$AW68),1,0)</f>
        <v>0</v>
      </c>
      <c r="BB65" s="276">
        <f>IF(AND($AV65=$AV69,$AW65&lt;$AW69),1,0)</f>
        <v>0</v>
      </c>
      <c r="BC65" s="276">
        <f>IF(AND($AV65=$AV70,$AW65&lt;$AW70),1,0)</f>
        <v>0</v>
      </c>
      <c r="BD65" s="276">
        <f>IF(AND($AV65=$AV64,$AW65&gt;$AW64),-1,0)</f>
        <v>0</v>
      </c>
      <c r="BE65" s="277">
        <f>IF(AND($AV65=$AV63,$AW65&gt;$AW63),-1,0)</f>
        <v>0</v>
      </c>
      <c r="BF65" s="75" t="str">
        <f t="shared" si="121"/>
        <v>Coventry Godiva</v>
      </c>
      <c r="BG65" s="374">
        <f t="shared" si="140"/>
        <v>3</v>
      </c>
      <c r="BH65" s="18">
        <f t="shared" si="141"/>
        <v>5</v>
      </c>
      <c r="BI65" s="366">
        <f t="shared" si="142"/>
        <v>5</v>
      </c>
    </row>
    <row r="66" spans="1:68" s="75" customFormat="1" x14ac:dyDescent="0.25">
      <c r="A66" s="107" t="str">
        <f>'Event Details'!D$26</f>
        <v>I</v>
      </c>
      <c r="B66" s="32">
        <f>IF(A$2&gt;=4,4,"")</f>
        <v>4</v>
      </c>
      <c r="C66" s="108" t="str">
        <f>IF(B66="","",'Event Details'!E$26)</f>
        <v>Kettering</v>
      </c>
      <c r="D66" s="335">
        <f>IF($E$4&lt;0,"",VLOOKUP($C66,'League Points Match 1'!$C$19:$E$26,2,FALSE))</f>
        <v>13</v>
      </c>
      <c r="E66" s="336">
        <f>IF($E$4&lt;2,"",VLOOKUP($C66,'League Points Match 2'!$C$19:$E$26,2,FALSE))</f>
        <v>36</v>
      </c>
      <c r="F66" s="110">
        <f>IF($E$4&lt;3,"",VLOOKUP($C66,'League Points Match 3'!$C$19:$E$26,2,FALSE))</f>
        <v>29</v>
      </c>
      <c r="G66" s="374">
        <f>IF(D66="","",RANK(D66,D$63:D$70,0)+COUNTIF(D$63:D66,D66)-1)</f>
        <v>8</v>
      </c>
      <c r="H66" s="18">
        <f>IF(E66="","",RANK(E66,E$63:E$70,0)+COUNTIF(E$63:E66,E66)-1)</f>
        <v>8</v>
      </c>
      <c r="I66" s="366">
        <f>IF(F66="","",RANK(F66,F$63:F$70,0)+COUNTIF(F$63:F66,F66)-1)</f>
        <v>8</v>
      </c>
      <c r="J66" t="str">
        <f t="shared" si="122"/>
        <v>Kettering</v>
      </c>
      <c r="K66" s="402">
        <f t="shared" si="123"/>
        <v>5</v>
      </c>
      <c r="L66" s="361" t="str">
        <f t="shared" si="107"/>
        <v>Stratford</v>
      </c>
      <c r="M66" s="18">
        <f t="shared" si="108"/>
        <v>100</v>
      </c>
      <c r="N66" s="366">
        <f t="shared" si="124"/>
        <v>5.5</v>
      </c>
      <c r="O66" s="361" t="str">
        <f t="shared" si="109"/>
        <v>Coventry Godiva</v>
      </c>
      <c r="P66" s="18">
        <f t="shared" si="110"/>
        <v>89</v>
      </c>
      <c r="Q66" s="366">
        <f t="shared" si="125"/>
        <v>5</v>
      </c>
      <c r="R66" s="361" t="str">
        <f t="shared" si="111"/>
        <v>Coventry Godiva</v>
      </c>
      <c r="S66" s="18">
        <f t="shared" si="112"/>
        <v>82</v>
      </c>
      <c r="T66" s="366">
        <f t="shared" si="126"/>
        <v>5</v>
      </c>
      <c r="U66" s="370">
        <v>4</v>
      </c>
      <c r="V66" s="379" t="str">
        <f t="shared" si="127"/>
        <v>Kettering</v>
      </c>
      <c r="W66" s="404">
        <f t="shared" si="113"/>
        <v>49</v>
      </c>
      <c r="X66" s="386">
        <f t="shared" si="128"/>
        <v>2</v>
      </c>
      <c r="Y66" s="392">
        <f>RANK(X66,X$63:X$70,0)+COUNTIF(X$63:X66,X66)-1</f>
        <v>8</v>
      </c>
      <c r="Z66" s="200" t="str">
        <f t="shared" si="114"/>
        <v>Kettering</v>
      </c>
      <c r="AA66" s="393">
        <f t="shared" si="115"/>
        <v>4</v>
      </c>
      <c r="AB66" s="275" t="str">
        <f t="shared" si="129"/>
        <v>Stratford</v>
      </c>
      <c r="AC66" s="68">
        <f t="shared" si="130"/>
        <v>9.5</v>
      </c>
      <c r="AD66" s="68">
        <f t="shared" si="131"/>
        <v>186</v>
      </c>
      <c r="AE66" s="366">
        <f t="shared" si="132"/>
        <v>5</v>
      </c>
      <c r="AF66" s="276">
        <f t="shared" si="116"/>
        <v>0</v>
      </c>
      <c r="AG66" s="276">
        <f>IF(AND($AC66=$AC68,$AD66&lt;$AD68),1,0)</f>
        <v>0</v>
      </c>
      <c r="AH66" s="276">
        <f>IF(AND($AC66=$AC69,$AD66&lt;$AD69),1,0)</f>
        <v>0</v>
      </c>
      <c r="AI66" s="276">
        <f>IF(AND($AC66=$AC70,$AD66&lt;$AD70),1,0)</f>
        <v>0</v>
      </c>
      <c r="AJ66" s="276">
        <f>IF(AND($AC66=$AC65,$AD66&gt;$AD65),-1,0)</f>
        <v>0</v>
      </c>
      <c r="AK66" s="276">
        <f>IF(AND($AC66=$AC64,$AD66&gt;$AD64),-1,0)</f>
        <v>0</v>
      </c>
      <c r="AL66" s="277">
        <f>IF(AND($AC66=$AC63,$AD66&gt;$AD63),-1,0)</f>
        <v>0</v>
      </c>
      <c r="AM66"/>
      <c r="AN66" s="370">
        <v>4</v>
      </c>
      <c r="AO66" s="379" t="str">
        <f t="shared" si="133"/>
        <v>Kettering</v>
      </c>
      <c r="AP66" s="404">
        <f t="shared" si="117"/>
        <v>78</v>
      </c>
      <c r="AQ66" s="386">
        <f t="shared" si="134"/>
        <v>3</v>
      </c>
      <c r="AR66" s="392">
        <f>RANK(AQ66,AQ$63:AQ$70,0)+COUNTIF(AQ$63:AQ66,AQ66)-1</f>
        <v>8</v>
      </c>
      <c r="AS66" s="200" t="str">
        <f t="shared" si="135"/>
        <v>Kettering</v>
      </c>
      <c r="AT66" s="393">
        <f t="shared" si="118"/>
        <v>4</v>
      </c>
      <c r="AU66" s="275" t="str">
        <f t="shared" si="136"/>
        <v>Rugby &amp; N'hampton</v>
      </c>
      <c r="AV66" s="68">
        <f t="shared" si="137"/>
        <v>16</v>
      </c>
      <c r="AW66" s="68">
        <f t="shared" si="138"/>
        <v>269</v>
      </c>
      <c r="AX66" s="366">
        <f t="shared" si="139"/>
        <v>5</v>
      </c>
      <c r="AY66" s="276">
        <f t="shared" si="119"/>
        <v>0</v>
      </c>
      <c r="AZ66" s="276">
        <f t="shared" si="120"/>
        <v>0</v>
      </c>
      <c r="BA66" s="276">
        <f>IF(AND($AV66=$AV69,$AW66&lt;$AW69),1,0)</f>
        <v>0</v>
      </c>
      <c r="BB66" s="276">
        <f>IF(AND($AV66=$AV70,$AW66&lt;$AW70),1,0)</f>
        <v>0</v>
      </c>
      <c r="BC66" s="276">
        <f>IF(AND($AV66=$AV65,$AW66&gt;$AW65),-1,0)</f>
        <v>0</v>
      </c>
      <c r="BD66" s="276">
        <f>IF(AND($AV66=$AV64,$AW66&gt;$AW64),-1,0)</f>
        <v>0</v>
      </c>
      <c r="BE66" s="277">
        <f>IF(AND($AV66=$AV63,$AW66&gt;$AW63),-1,0)</f>
        <v>0</v>
      </c>
      <c r="BF66" s="75" t="str">
        <f t="shared" si="121"/>
        <v>Kettering</v>
      </c>
      <c r="BG66" s="374">
        <f t="shared" si="140"/>
        <v>1</v>
      </c>
      <c r="BH66" s="18">
        <f t="shared" si="141"/>
        <v>1</v>
      </c>
      <c r="BI66" s="366">
        <f t="shared" si="142"/>
        <v>1</v>
      </c>
    </row>
    <row r="67" spans="1:68" s="75" customFormat="1" x14ac:dyDescent="0.25">
      <c r="A67" s="107" t="str">
        <f>'Event Details'!D$27</f>
        <v>A</v>
      </c>
      <c r="B67" s="32">
        <f>IF(A$2&gt;=5,5,"")</f>
        <v>5</v>
      </c>
      <c r="C67" s="108" t="str">
        <f>IF(B67="","",'Event Details'!E$27)</f>
        <v>Leicester</v>
      </c>
      <c r="D67" s="335">
        <f>IF($E$4&lt;0,"",VLOOKUP($C67,'League Points Match 1'!$C$19:$E$26,2,FALSE))</f>
        <v>94.5</v>
      </c>
      <c r="E67" s="336">
        <f>IF($E$4&lt;2,"",VLOOKUP($C67,'League Points Match 2'!$C$19:$E$26,2,FALSE))</f>
        <v>58</v>
      </c>
      <c r="F67" s="110">
        <f>IF($E$4&lt;3,"",VLOOKUP($C67,'League Points Match 3'!$C$19:$E$26,2,FALSE))</f>
        <v>39</v>
      </c>
      <c r="G67" s="374">
        <f>IF(D67="","",RANK(D67,D$63:D$70,0)+COUNTIF(D$63:D67,D67)-1)</f>
        <v>5</v>
      </c>
      <c r="H67" s="18">
        <f>IF(E67="","",RANK(E67,E$63:E$70,0)+COUNTIF(E$63:E67,E67)-1)</f>
        <v>6</v>
      </c>
      <c r="I67" s="366">
        <f>IF(F67="","",RANK(F67,F$63:F$70,0)+COUNTIF(F$63:F67,F67)-1)</f>
        <v>7</v>
      </c>
      <c r="J67" t="str">
        <f t="shared" si="122"/>
        <v>Leicester</v>
      </c>
      <c r="K67" s="402">
        <f t="shared" si="123"/>
        <v>4</v>
      </c>
      <c r="L67" s="361" t="str">
        <f t="shared" si="107"/>
        <v>Leicester</v>
      </c>
      <c r="M67" s="18">
        <f t="shared" si="108"/>
        <v>94.5</v>
      </c>
      <c r="N67" s="366">
        <f t="shared" si="124"/>
        <v>4</v>
      </c>
      <c r="O67" s="361" t="str">
        <f t="shared" si="109"/>
        <v>Stratford</v>
      </c>
      <c r="P67" s="18">
        <f t="shared" si="110"/>
        <v>86</v>
      </c>
      <c r="Q67" s="366">
        <f t="shared" si="125"/>
        <v>4</v>
      </c>
      <c r="R67" s="361" t="str">
        <f t="shared" si="111"/>
        <v>Solihull</v>
      </c>
      <c r="S67" s="18">
        <f t="shared" si="112"/>
        <v>78</v>
      </c>
      <c r="T67" s="366">
        <f t="shared" si="126"/>
        <v>4</v>
      </c>
      <c r="U67" s="370">
        <v>5</v>
      </c>
      <c r="V67" s="379" t="str">
        <f t="shared" si="127"/>
        <v>Leicester</v>
      </c>
      <c r="W67" s="404">
        <f t="shared" si="113"/>
        <v>152.5</v>
      </c>
      <c r="X67" s="386">
        <f t="shared" si="128"/>
        <v>7</v>
      </c>
      <c r="Y67" s="392">
        <f>RANK(X67,X$63:X$70,0)+COUNTIF(X$63:X67,X67)-1</f>
        <v>6</v>
      </c>
      <c r="Z67" s="200" t="str">
        <f t="shared" si="114"/>
        <v>Leicester</v>
      </c>
      <c r="AA67" s="393">
        <f t="shared" si="115"/>
        <v>5</v>
      </c>
      <c r="AB67" s="275" t="str">
        <f t="shared" si="129"/>
        <v>Coventry Godiva</v>
      </c>
      <c r="AC67" s="68">
        <f t="shared" si="130"/>
        <v>8</v>
      </c>
      <c r="AD67" s="68">
        <f t="shared" si="131"/>
        <v>160.5</v>
      </c>
      <c r="AE67" s="366">
        <f t="shared" si="132"/>
        <v>4</v>
      </c>
      <c r="AF67" s="276">
        <f t="shared" si="116"/>
        <v>0</v>
      </c>
      <c r="AG67" s="276">
        <f>IF(AND($AC67=$AC69,$AD67&lt;$AD69),1,0)</f>
        <v>0</v>
      </c>
      <c r="AH67" s="276">
        <f>IF(AND($AC67=$AC70,$AD67&lt;$AD70),1,0)</f>
        <v>0</v>
      </c>
      <c r="AI67" s="276">
        <f>IF(AND($AC67=$AC66,$AD67&gt;$AD66),-1,0)</f>
        <v>0</v>
      </c>
      <c r="AJ67" s="276">
        <f>IF(AND($AC67=$AC65,$AD67&gt;$AD65),-1,0)</f>
        <v>0</v>
      </c>
      <c r="AK67" s="276">
        <f>IF(AND($AC67=$AC64,$AD67&gt;$AD64),-1,0)</f>
        <v>0</v>
      </c>
      <c r="AL67" s="277">
        <f>IF(AND($AC67=$AC63,$AD67&gt;$AD63),-1,0)</f>
        <v>0</v>
      </c>
      <c r="AM67"/>
      <c r="AN67" s="370">
        <v>5</v>
      </c>
      <c r="AO67" s="379" t="str">
        <f t="shared" si="133"/>
        <v>Leicester</v>
      </c>
      <c r="AP67" s="404">
        <f t="shared" si="117"/>
        <v>191.5</v>
      </c>
      <c r="AQ67" s="386">
        <f t="shared" si="134"/>
        <v>9</v>
      </c>
      <c r="AR67" s="392">
        <f>RANK(AQ67,AQ$63:AQ$70,0)+COUNTIF(AQ$63:AQ67,AQ67)-1</f>
        <v>7</v>
      </c>
      <c r="AS67" s="200" t="str">
        <f t="shared" si="135"/>
        <v>Leicester</v>
      </c>
      <c r="AT67" s="393">
        <f t="shared" si="118"/>
        <v>5</v>
      </c>
      <c r="AU67" s="275" t="str">
        <f t="shared" si="136"/>
        <v>Coventry Godiva</v>
      </c>
      <c r="AV67" s="68">
        <f t="shared" si="137"/>
        <v>13</v>
      </c>
      <c r="AW67" s="68">
        <f t="shared" si="138"/>
        <v>242.5</v>
      </c>
      <c r="AX67" s="366">
        <f t="shared" si="139"/>
        <v>4</v>
      </c>
      <c r="AY67" s="276">
        <f t="shared" si="119"/>
        <v>0</v>
      </c>
      <c r="AZ67" s="276">
        <f t="shared" si="120"/>
        <v>0</v>
      </c>
      <c r="BA67" s="276">
        <f>IF(AND($AV67=$AV70,$AW67&lt;$AW70),1,0)</f>
        <v>0</v>
      </c>
      <c r="BB67" s="276">
        <f>IF(AND($AV67=$AV66,$AW67&gt;$AW66),-1,0)</f>
        <v>0</v>
      </c>
      <c r="BC67" s="276">
        <f>IF(AND($AV67=$AV65,$AW67&gt;$AW65),-1,0)</f>
        <v>0</v>
      </c>
      <c r="BD67" s="276">
        <f>IF(AND($AV67=$AV64,$AW67&gt;$AW64),-1,0)</f>
        <v>0</v>
      </c>
      <c r="BE67" s="277">
        <f>IF(AND($AV67=$AV63,$AW67&gt;$AW63),-1,0)</f>
        <v>0</v>
      </c>
      <c r="BF67" s="75" t="str">
        <f t="shared" si="121"/>
        <v>Leicester</v>
      </c>
      <c r="BG67" s="374">
        <f t="shared" si="140"/>
        <v>4</v>
      </c>
      <c r="BH67" s="18">
        <f t="shared" si="141"/>
        <v>3</v>
      </c>
      <c r="BI67" s="366">
        <f t="shared" si="142"/>
        <v>2</v>
      </c>
    </row>
    <row r="68" spans="1:68" s="75" customFormat="1" x14ac:dyDescent="0.25">
      <c r="A68" s="107" t="str">
        <f>'Event Details'!D$28</f>
        <v>R</v>
      </c>
      <c r="B68" s="32">
        <f>IF(A$2&gt;=6,6,"")</f>
        <v>6</v>
      </c>
      <c r="C68" s="108" t="str">
        <f>IF(B68="","",'Event Details'!E$28)</f>
        <v>Rugby &amp; N'hampton</v>
      </c>
      <c r="D68" s="335">
        <f>IF($E$4&lt;0,"",VLOOKUP($C68,'League Points Match 1'!$C$19:$E$26,2,FALSE))</f>
        <v>106</v>
      </c>
      <c r="E68" s="336">
        <f>IF($E$4&lt;2,"",VLOOKUP($C68,'League Points Match 2'!$C$19:$E$26,2,FALSE))</f>
        <v>108</v>
      </c>
      <c r="F68" s="110">
        <f>IF($E$4&lt;3,"",VLOOKUP($C68,'League Points Match 3'!$C$19:$E$26,2,FALSE))</f>
        <v>55</v>
      </c>
      <c r="G68" s="374">
        <f>IF(D68="","",RANK(D68,D$63:D$70,0)+COUNTIF(D$63:D68,D68)-1)</f>
        <v>2</v>
      </c>
      <c r="H68" s="18">
        <f>IF(E68="","",RANK(E68,E$63:E$70,0)+COUNTIF(E$63:E68,E68)-1)</f>
        <v>3</v>
      </c>
      <c r="I68" s="366">
        <f>IF(F68="","",RANK(F68,F$63:F$70,0)+COUNTIF(F$63:F68,F68)-1)</f>
        <v>6</v>
      </c>
      <c r="J68" t="str">
        <f t="shared" si="122"/>
        <v>Rugby &amp; N'hampton</v>
      </c>
      <c r="K68" s="402">
        <f t="shared" si="123"/>
        <v>3</v>
      </c>
      <c r="L68" s="361" t="str">
        <f t="shared" si="107"/>
        <v>Coventry Godiva</v>
      </c>
      <c r="M68" s="18">
        <f t="shared" si="108"/>
        <v>71.5</v>
      </c>
      <c r="N68" s="366">
        <f t="shared" si="124"/>
        <v>3</v>
      </c>
      <c r="O68" s="361" t="str">
        <f t="shared" si="109"/>
        <v>Leicester</v>
      </c>
      <c r="P68" s="18">
        <f t="shared" si="110"/>
        <v>58</v>
      </c>
      <c r="Q68" s="366">
        <f t="shared" si="125"/>
        <v>3</v>
      </c>
      <c r="R68" s="361" t="str">
        <f t="shared" si="111"/>
        <v>Rugby &amp; N'hampton</v>
      </c>
      <c r="S68" s="18">
        <f t="shared" si="112"/>
        <v>55</v>
      </c>
      <c r="T68" s="366">
        <f t="shared" si="126"/>
        <v>3</v>
      </c>
      <c r="U68" s="370">
        <v>6</v>
      </c>
      <c r="V68" s="379" t="str">
        <f t="shared" si="127"/>
        <v>Rugby &amp; N'hampton</v>
      </c>
      <c r="W68" s="404">
        <f t="shared" si="113"/>
        <v>214</v>
      </c>
      <c r="X68" s="386">
        <f t="shared" si="128"/>
        <v>13</v>
      </c>
      <c r="Y68" s="392">
        <f>RANK(X68,X$63:X$70,0)+COUNTIF(X$63:X68,X68)-1</f>
        <v>2</v>
      </c>
      <c r="Z68" s="200" t="str">
        <f t="shared" si="114"/>
        <v>Rugby &amp; N'hampton</v>
      </c>
      <c r="AA68" s="393">
        <f t="shared" si="115"/>
        <v>6</v>
      </c>
      <c r="AB68" s="275" t="str">
        <f t="shared" si="129"/>
        <v>Leicester</v>
      </c>
      <c r="AC68" s="68">
        <f t="shared" si="130"/>
        <v>7</v>
      </c>
      <c r="AD68" s="68">
        <f t="shared" si="131"/>
        <v>152.5</v>
      </c>
      <c r="AE68" s="366">
        <f t="shared" si="132"/>
        <v>3</v>
      </c>
      <c r="AF68" s="276">
        <f t="shared" si="116"/>
        <v>0</v>
      </c>
      <c r="AG68" s="276">
        <f>IF(AND($AC68=$AC70,$AD68&lt;$AD70),1,0)</f>
        <v>0</v>
      </c>
      <c r="AH68" s="276">
        <f>IF(AND($AC68=$AC67,$AD68&gt;$AD67),-1,0)</f>
        <v>0</v>
      </c>
      <c r="AI68" s="276">
        <f>IF(AND($AC68=$AC66,$AD68&gt;$AD66),-1,0)</f>
        <v>0</v>
      </c>
      <c r="AJ68" s="276">
        <f>IF(AND($AC68=$AC65,$AD68&gt;$AD65),-1,0)</f>
        <v>0</v>
      </c>
      <c r="AK68" s="276">
        <f>IF(AND($AC68=$AC64,$AD68&gt;$AD64),-1,0)</f>
        <v>0</v>
      </c>
      <c r="AL68" s="277">
        <f>IF(AND($AC68=$AC63,$AD68&gt;$AD63),-1,0)</f>
        <v>0</v>
      </c>
      <c r="AM68"/>
      <c r="AN68" s="370">
        <v>6</v>
      </c>
      <c r="AO68" s="379" t="str">
        <f t="shared" si="133"/>
        <v>Rugby &amp; N'hampton</v>
      </c>
      <c r="AP68" s="404">
        <f t="shared" si="117"/>
        <v>269</v>
      </c>
      <c r="AQ68" s="386">
        <f t="shared" si="134"/>
        <v>16</v>
      </c>
      <c r="AR68" s="392">
        <f>RANK(AQ68,AQ$63:AQ$70,0)+COUNTIF(AQ$63:AQ68,AQ68)-1</f>
        <v>4</v>
      </c>
      <c r="AS68" s="200" t="str">
        <f t="shared" si="135"/>
        <v>Rugby &amp; N'hampton</v>
      </c>
      <c r="AT68" s="393">
        <f t="shared" si="118"/>
        <v>6</v>
      </c>
      <c r="AU68" s="275" t="str">
        <f t="shared" si="136"/>
        <v>Banbury</v>
      </c>
      <c r="AV68" s="68">
        <f t="shared" si="137"/>
        <v>10</v>
      </c>
      <c r="AW68" s="68">
        <f t="shared" si="138"/>
        <v>209</v>
      </c>
      <c r="AX68" s="366">
        <f t="shared" si="139"/>
        <v>3</v>
      </c>
      <c r="AY68" s="276">
        <f t="shared" si="119"/>
        <v>0</v>
      </c>
      <c r="AZ68" s="276">
        <f t="shared" si="120"/>
        <v>0</v>
      </c>
      <c r="BA68" s="276">
        <f>IF(AND($AV68=$AV67,$AW68&gt;$AW67),-1,0)</f>
        <v>0</v>
      </c>
      <c r="BB68" s="276">
        <f>IF(AND($AV68=$AV66,$AW68&gt;$AW66),-1,0)</f>
        <v>0</v>
      </c>
      <c r="BC68" s="276">
        <f>IF(AND($AV68=$AV65,$AW68&gt;$AW65),-1,0)</f>
        <v>0</v>
      </c>
      <c r="BD68" s="276">
        <f>IF(AND($AV68=$AV64,$AW68&gt;$AW64),-1,0)</f>
        <v>0</v>
      </c>
      <c r="BE68" s="277">
        <f>IF(AND($AV68=$AV63,$AW68&gt;$AW63),-1,0)</f>
        <v>0</v>
      </c>
      <c r="BF68" s="75" t="str">
        <f t="shared" si="121"/>
        <v>Rugby &amp; N'hampton</v>
      </c>
      <c r="BG68" s="374">
        <f t="shared" si="140"/>
        <v>7</v>
      </c>
      <c r="BH68" s="18">
        <f t="shared" si="141"/>
        <v>6</v>
      </c>
      <c r="BI68" s="366">
        <f t="shared" si="142"/>
        <v>3</v>
      </c>
    </row>
    <row r="69" spans="1:68" s="75" customFormat="1" x14ac:dyDescent="0.25">
      <c r="A69" s="107" t="str">
        <f>'Event Details'!D$29</f>
        <v>M</v>
      </c>
      <c r="B69" s="32">
        <f>IF(A$2&gt;=7,7,"")</f>
        <v>7</v>
      </c>
      <c r="C69" s="108" t="str">
        <f>IF(B69="","",'Event Details'!E$29)</f>
        <v>Solihull</v>
      </c>
      <c r="D69" s="335">
        <f>IF($E$4&lt;0,"",VLOOKUP($C69,'League Points Match 1'!$C$19:$E$26,2,FALSE))</f>
        <v>100</v>
      </c>
      <c r="E69" s="336">
        <f>IF($E$4&lt;2,"",VLOOKUP($C69,'League Points Match 2'!$C$19:$E$26,2,FALSE))</f>
        <v>117</v>
      </c>
      <c r="F69" s="110">
        <f>IF($E$4&lt;3,"",VLOOKUP($C69,'League Points Match 3'!$C$19:$E$26,2,FALSE))</f>
        <v>78</v>
      </c>
      <c r="G69" s="374">
        <f>IF(D69="","",RANK(D69,D$63:D$70,0)+COUNTIF(D$63:D69,D69)-1)</f>
        <v>3</v>
      </c>
      <c r="H69" s="18">
        <f>IF(E69="","",RANK(E69,E$63:E$70,0)+COUNTIF(E$63:E69,E69)-1)</f>
        <v>2</v>
      </c>
      <c r="I69" s="366">
        <f>IF(F69="","",RANK(F69,F$63:F$70,0)+COUNTIF(F$63:F69,F69)-1)</f>
        <v>5</v>
      </c>
      <c r="J69" t="str">
        <f t="shared" si="122"/>
        <v>Solihull</v>
      </c>
      <c r="K69" s="402">
        <f t="shared" si="123"/>
        <v>2</v>
      </c>
      <c r="L69" s="361" t="str">
        <f t="shared" si="107"/>
        <v>Banbury</v>
      </c>
      <c r="M69" s="18">
        <f t="shared" si="108"/>
        <v>69</v>
      </c>
      <c r="N69" s="366">
        <f t="shared" si="124"/>
        <v>2</v>
      </c>
      <c r="O69" s="361" t="str">
        <f t="shared" si="109"/>
        <v>Banbury</v>
      </c>
      <c r="P69" s="18">
        <f t="shared" si="110"/>
        <v>37</v>
      </c>
      <c r="Q69" s="366">
        <f t="shared" si="125"/>
        <v>2</v>
      </c>
      <c r="R69" s="361" t="str">
        <f t="shared" si="111"/>
        <v>Leicester</v>
      </c>
      <c r="S69" s="18">
        <f t="shared" si="112"/>
        <v>39</v>
      </c>
      <c r="T69" s="366">
        <f t="shared" si="126"/>
        <v>2</v>
      </c>
      <c r="U69" s="370">
        <v>7</v>
      </c>
      <c r="V69" s="379" t="str">
        <f t="shared" si="127"/>
        <v>Solihull</v>
      </c>
      <c r="W69" s="404">
        <f t="shared" si="113"/>
        <v>217</v>
      </c>
      <c r="X69" s="386">
        <f t="shared" si="128"/>
        <v>12.5</v>
      </c>
      <c r="Y69" s="392">
        <f>RANK(X69,X$63:X$70,0)+COUNTIF(X$63:X69,X69)-1</f>
        <v>3</v>
      </c>
      <c r="Z69" s="200" t="str">
        <f t="shared" si="114"/>
        <v>Solihull</v>
      </c>
      <c r="AA69" s="393">
        <f t="shared" si="115"/>
        <v>7</v>
      </c>
      <c r="AB69" s="275" t="str">
        <f t="shared" si="129"/>
        <v>Banbury</v>
      </c>
      <c r="AC69" s="68">
        <f t="shared" si="130"/>
        <v>4</v>
      </c>
      <c r="AD69" s="68">
        <f t="shared" si="131"/>
        <v>106</v>
      </c>
      <c r="AE69" s="366">
        <f t="shared" si="132"/>
        <v>2</v>
      </c>
      <c r="AF69" s="276">
        <f t="shared" si="116"/>
        <v>0</v>
      </c>
      <c r="AG69" s="276">
        <f>IF(AND($AC69=$AC68,$AD69&gt;$AD68),-1,0)</f>
        <v>0</v>
      </c>
      <c r="AH69" s="276">
        <f>IF(AND($AC69=$AC67,$AD69&gt;$AD67),-1,0)</f>
        <v>0</v>
      </c>
      <c r="AI69" s="276">
        <f>IF(AND($AC69=$AC66,$AD69&gt;$AD66),-1,0)</f>
        <v>0</v>
      </c>
      <c r="AJ69" s="276">
        <f>IF(AND($AC69=$AC65,$AD69&gt;$AD65),-1,0)</f>
        <v>0</v>
      </c>
      <c r="AK69" s="276">
        <f>IF(AND($AC69=$AC64,$AD69&gt;$AD64),-1,0)</f>
        <v>0</v>
      </c>
      <c r="AL69" s="277">
        <f>IF(AND($AC69=$AC63,$AD69&gt;$AD63),-1,0)</f>
        <v>0</v>
      </c>
      <c r="AM69"/>
      <c r="AN69" s="370">
        <v>7</v>
      </c>
      <c r="AO69" s="379" t="str">
        <f t="shared" si="133"/>
        <v>Solihull</v>
      </c>
      <c r="AP69" s="404">
        <f t="shared" si="117"/>
        <v>295</v>
      </c>
      <c r="AQ69" s="386">
        <f t="shared" si="134"/>
        <v>16.5</v>
      </c>
      <c r="AR69" s="392">
        <f>RANK(AQ69,AQ$63:AQ$70,0)+COUNTIF(AQ$63:AQ69,AQ69)-1</f>
        <v>2</v>
      </c>
      <c r="AS69" s="200" t="str">
        <f t="shared" si="135"/>
        <v>Solihull</v>
      </c>
      <c r="AT69" s="393">
        <f t="shared" si="118"/>
        <v>7</v>
      </c>
      <c r="AU69" s="275" t="str">
        <f t="shared" si="136"/>
        <v>Leicester</v>
      </c>
      <c r="AV69" s="68">
        <f t="shared" si="137"/>
        <v>9</v>
      </c>
      <c r="AW69" s="68">
        <f t="shared" si="138"/>
        <v>191.5</v>
      </c>
      <c r="AX69" s="366">
        <f t="shared" si="139"/>
        <v>2</v>
      </c>
      <c r="AY69" s="276">
        <f t="shared" si="119"/>
        <v>0</v>
      </c>
      <c r="AZ69" s="276">
        <f>IF(AND($AV69=$AV68,$AW69&gt;$AW68),-1,0)</f>
        <v>0</v>
      </c>
      <c r="BA69" s="276">
        <f>IF(AND($AV69=$AV67,$AW69&gt;$AW67),-1,0)</f>
        <v>0</v>
      </c>
      <c r="BB69" s="276">
        <f>IF(AND($AV69=$AV66,$AW69&gt;$AW66),-1,0)</f>
        <v>0</v>
      </c>
      <c r="BC69" s="276">
        <f>IF(AND($AV69=$AV65,$AW69&gt;$AW65),-1,0)</f>
        <v>0</v>
      </c>
      <c r="BD69" s="276">
        <f>IF(AND($AV69=$AV64,$AW69&gt;$AW64),-1,0)</f>
        <v>0</v>
      </c>
      <c r="BE69" s="277">
        <f>IF(AND($AV69=$AV63,$AW69&gt;$AW63),-1,0)</f>
        <v>0</v>
      </c>
      <c r="BF69" s="75" t="str">
        <f t="shared" si="121"/>
        <v>Solihull</v>
      </c>
      <c r="BG69" s="374">
        <f t="shared" si="140"/>
        <v>5.5</v>
      </c>
      <c r="BH69" s="18">
        <f t="shared" si="141"/>
        <v>7</v>
      </c>
      <c r="BI69" s="366">
        <f t="shared" si="142"/>
        <v>4</v>
      </c>
    </row>
    <row r="70" spans="1:68" s="75" customFormat="1" x14ac:dyDescent="0.25">
      <c r="A70" s="107" t="str">
        <f>'Event Details'!D$30</f>
        <v>D</v>
      </c>
      <c r="B70" s="32">
        <f>IF(A$2&gt;=8,8,"")</f>
        <v>8</v>
      </c>
      <c r="C70" s="108" t="str">
        <f>IF(B70="","",'Event Details'!E$30)</f>
        <v>Stratford</v>
      </c>
      <c r="D70" s="335">
        <f>IF($E$4&lt;0,"",VLOOKUP($C70,'League Points Match 1'!$C$19:$E$26,2,FALSE))</f>
        <v>100</v>
      </c>
      <c r="E70" s="336">
        <f>IF($E$4&lt;2,"",VLOOKUP($C70,'League Points Match 2'!$C$19:$E$26,2,FALSE))</f>
        <v>86</v>
      </c>
      <c r="F70" s="110">
        <f>IF($E$4&lt;3,"",VLOOKUP($C70,'League Points Match 3'!$C$19:$E$26,2,FALSE))</f>
        <v>106</v>
      </c>
      <c r="G70" s="374">
        <f>IF(D70="","",RANK(D70,D$63:D$70,0)+COUNTIF(D$63:D70,D70)-1)</f>
        <v>4</v>
      </c>
      <c r="H70" s="18">
        <f>IF(E70="","",RANK(E70,E$63:E$70,0)+COUNTIF(E$63:E70,E70)-1)</f>
        <v>5</v>
      </c>
      <c r="I70" s="366">
        <f>IF(F70="","",RANK(F70,F$63:F$70,0)+COUNTIF(F$63:F70,F70)-1)</f>
        <v>2</v>
      </c>
      <c r="J70" t="str">
        <f t="shared" si="122"/>
        <v>Stratford</v>
      </c>
      <c r="K70" s="402">
        <f t="shared" si="123"/>
        <v>1</v>
      </c>
      <c r="L70" s="361" t="str">
        <f t="shared" si="107"/>
        <v>Kettering</v>
      </c>
      <c r="M70" s="18">
        <f t="shared" si="108"/>
        <v>13</v>
      </c>
      <c r="N70" s="366">
        <f t="shared" si="124"/>
        <v>1</v>
      </c>
      <c r="O70" s="361" t="str">
        <f t="shared" si="109"/>
        <v>Kettering</v>
      </c>
      <c r="P70" s="18">
        <f t="shared" si="110"/>
        <v>36</v>
      </c>
      <c r="Q70" s="366">
        <f t="shared" si="125"/>
        <v>1</v>
      </c>
      <c r="R70" s="361" t="str">
        <f t="shared" si="111"/>
        <v>Kettering</v>
      </c>
      <c r="S70" s="18">
        <f t="shared" si="112"/>
        <v>29</v>
      </c>
      <c r="T70" s="366">
        <f t="shared" si="126"/>
        <v>1</v>
      </c>
      <c r="U70" s="370">
        <v>8</v>
      </c>
      <c r="V70" s="379" t="str">
        <f t="shared" si="127"/>
        <v>Stratford</v>
      </c>
      <c r="W70" s="404">
        <f t="shared" si="113"/>
        <v>186</v>
      </c>
      <c r="X70" s="386">
        <f t="shared" si="128"/>
        <v>9.5</v>
      </c>
      <c r="Y70" s="392">
        <f>RANK(X70,X$63:X$70,0)+COUNTIF(X$63:X70,X70)-1</f>
        <v>4</v>
      </c>
      <c r="Z70" s="200" t="str">
        <f t="shared" si="114"/>
        <v>Stratford</v>
      </c>
      <c r="AA70" s="393">
        <f t="shared" si="115"/>
        <v>8</v>
      </c>
      <c r="AB70" s="275" t="str">
        <f t="shared" si="129"/>
        <v>Kettering</v>
      </c>
      <c r="AC70" s="68">
        <f t="shared" si="130"/>
        <v>2</v>
      </c>
      <c r="AD70" s="68">
        <f t="shared" si="131"/>
        <v>49</v>
      </c>
      <c r="AE70" s="366">
        <f t="shared" si="132"/>
        <v>1</v>
      </c>
      <c r="AF70" s="276">
        <f>IF(AND($AC70=$AC69,$AD70&gt;$AD69),-1,0)</f>
        <v>0</v>
      </c>
      <c r="AG70" s="276">
        <f>IF(AND($AC70=$AC68,$AD70&gt;$AD68),-1,0)</f>
        <v>0</v>
      </c>
      <c r="AH70" s="276">
        <f>IF(AND($AC70=$AC67,$AD70&gt;$AD67),-1,0)</f>
        <v>0</v>
      </c>
      <c r="AI70" s="276">
        <f>IF(AND($AC70=$AC66,$AD70&gt;$AD66),-1,0)</f>
        <v>0</v>
      </c>
      <c r="AJ70" s="276">
        <f>IF(AND($AC70=$AC65,$AD70&gt;$AD65),-1,0)</f>
        <v>0</v>
      </c>
      <c r="AK70" s="276">
        <f>IF(AND($AC70=$AC64,$AD70&gt;$AD64),-1,0)</f>
        <v>0</v>
      </c>
      <c r="AL70" s="277">
        <f>IF(AND($AC70=$AC63,$AD70&gt;$AD63),-1,0)</f>
        <v>0</v>
      </c>
      <c r="AM70"/>
      <c r="AN70" s="370">
        <v>8</v>
      </c>
      <c r="AO70" s="379" t="str">
        <f t="shared" si="133"/>
        <v>Stratford</v>
      </c>
      <c r="AP70" s="404">
        <f t="shared" si="117"/>
        <v>292</v>
      </c>
      <c r="AQ70" s="386">
        <f t="shared" si="134"/>
        <v>16.5</v>
      </c>
      <c r="AR70" s="392">
        <f>RANK(AQ70,AQ$63:AQ$70,0)+COUNTIF(AQ$63:AQ70,AQ70)-1</f>
        <v>3</v>
      </c>
      <c r="AS70" s="200" t="str">
        <f t="shared" si="135"/>
        <v>Stratford</v>
      </c>
      <c r="AT70" s="393">
        <f t="shared" si="118"/>
        <v>8</v>
      </c>
      <c r="AU70" s="275" t="str">
        <f t="shared" si="136"/>
        <v>Kettering</v>
      </c>
      <c r="AV70" s="68">
        <f t="shared" si="137"/>
        <v>3</v>
      </c>
      <c r="AW70" s="68">
        <f t="shared" si="138"/>
        <v>78</v>
      </c>
      <c r="AX70" s="366">
        <f t="shared" si="139"/>
        <v>1</v>
      </c>
      <c r="AY70" s="276">
        <f>IF(AND($AV70=$AV69,$AW70&gt;$AW69),-1,0)</f>
        <v>0</v>
      </c>
      <c r="AZ70" s="276">
        <f>IF(AND($AV70=$AV68,$AW70&gt;$AW68),-1,0)</f>
        <v>0</v>
      </c>
      <c r="BA70" s="276">
        <f>IF(AND($AV70=$AV67,$AW70&gt;$AW67),-1,0)</f>
        <v>0</v>
      </c>
      <c r="BB70" s="276">
        <f>IF(AND($AV70=$AV66,$AW70&gt;$AW66),-1,0)</f>
        <v>0</v>
      </c>
      <c r="BC70" s="276">
        <f>IF(AND($AV70=$AV65,$AW70&gt;$AW65),-1,0)</f>
        <v>0</v>
      </c>
      <c r="BD70" s="276">
        <f>IF(AND($AV70=$AV64,$AW70&gt;$AW64),-1,0)</f>
        <v>0</v>
      </c>
      <c r="BE70" s="277">
        <f>IF(AND($AV70=$AV63,$AW70&gt;$AW63),-1,0)</f>
        <v>0</v>
      </c>
      <c r="BF70" s="75" t="str">
        <f t="shared" si="121"/>
        <v>Stratford</v>
      </c>
      <c r="BG70" s="374">
        <f t="shared" si="140"/>
        <v>5.5</v>
      </c>
      <c r="BH70" s="18">
        <f t="shared" si="141"/>
        <v>4</v>
      </c>
      <c r="BI70" s="366">
        <f t="shared" si="142"/>
        <v>7</v>
      </c>
    </row>
    <row r="71" spans="1:68" s="75" customFormat="1" ht="13.8" thickBot="1" x14ac:dyDescent="0.3">
      <c r="A71" s="107">
        <f>'Event Details'!D$31</f>
        <v>0</v>
      </c>
      <c r="B71" s="39" t="str">
        <f>IF(A$2&gt;=9,9,"")</f>
        <v/>
      </c>
      <c r="C71" s="135" t="str">
        <f>IF(B71="","",'Event Details'!E$31)</f>
        <v/>
      </c>
      <c r="D71" s="136"/>
      <c r="E71" s="137"/>
      <c r="F71" s="137"/>
      <c r="G71" s="407"/>
      <c r="H71" s="408"/>
      <c r="I71" s="409"/>
      <c r="J71"/>
      <c r="K71" s="394"/>
      <c r="L71" s="363"/>
      <c r="M71" s="364"/>
      <c r="N71" s="365"/>
      <c r="O71" s="363"/>
      <c r="P71" s="364"/>
      <c r="Q71" s="365"/>
      <c r="R71" s="363"/>
      <c r="S71" s="364"/>
      <c r="T71" s="365"/>
      <c r="U71" s="371" t="str">
        <f>IF(T$2&gt;=9,9,"")</f>
        <v/>
      </c>
      <c r="V71" s="42" t="str">
        <f>IF(Q71="","",'Event Details'!W$30)</f>
        <v/>
      </c>
      <c r="W71" s="387"/>
      <c r="X71" s="388"/>
      <c r="Y71" s="389"/>
      <c r="Z71" s="42" t="str">
        <f>IF(U71="","",'Event Details'!AA$30)</f>
        <v/>
      </c>
      <c r="AA71" s="394"/>
      <c r="AB71" s="375"/>
      <c r="AC71" s="378"/>
      <c r="AD71" s="378"/>
      <c r="AE71" s="378"/>
      <c r="AF71" s="378"/>
      <c r="AG71" s="378"/>
      <c r="AH71" s="378"/>
      <c r="AI71" s="378"/>
      <c r="AJ71" s="378"/>
      <c r="AK71" s="378"/>
      <c r="AL71" s="376"/>
      <c r="AM71"/>
      <c r="AN71" s="371" t="str">
        <f>IF(BH$2&gt;=9,9,"")</f>
        <v/>
      </c>
      <c r="AO71" s="42" t="str">
        <f>IF(T71="","",'Event Details'!AR$30)</f>
        <v/>
      </c>
      <c r="AP71" s="387"/>
      <c r="AQ71" s="388"/>
      <c r="AR71" s="389"/>
      <c r="AS71" s="42" t="str">
        <f>IF(AN71="","",'Event Details'!AV$30)</f>
        <v/>
      </c>
      <c r="AT71" s="394"/>
      <c r="AU71" s="375"/>
      <c r="AV71" s="378"/>
      <c r="AW71" s="378"/>
      <c r="AX71" s="376"/>
      <c r="AY71" s="378"/>
      <c r="AZ71" s="378"/>
      <c r="BA71" s="378"/>
      <c r="BB71" s="378"/>
      <c r="BC71" s="378"/>
      <c r="BD71" s="378"/>
      <c r="BE71" s="376"/>
      <c r="BG71" s="407"/>
      <c r="BH71" s="408"/>
      <c r="BI71" s="409"/>
    </row>
    <row r="72" spans="1:68" s="75" customFormat="1" x14ac:dyDescent="0.25">
      <c r="B72" s="148"/>
      <c r="D72" s="70">
        <f>SUM(D63:D71)</f>
        <v>682</v>
      </c>
      <c r="E72" s="70">
        <f>SUM(E63:E71)</f>
        <v>660</v>
      </c>
      <c r="F72" s="70">
        <f>SUM(F63:F71)</f>
        <v>613</v>
      </c>
      <c r="G72" s="70">
        <f>MAX(G63:G71)</f>
        <v>8</v>
      </c>
      <c r="H72" s="70">
        <f>MAX(H63:H71)</f>
        <v>8</v>
      </c>
      <c r="I72" s="70">
        <f>MAX(I63:I71)</f>
        <v>8</v>
      </c>
      <c r="J72"/>
      <c r="K72" s="9"/>
      <c r="L72"/>
      <c r="M72"/>
      <c r="N72"/>
      <c r="O72"/>
      <c r="P72"/>
      <c r="Q72"/>
      <c r="R72"/>
      <c r="S72"/>
      <c r="T72"/>
      <c r="U72"/>
      <c r="V72"/>
      <c r="W72" s="70"/>
      <c r="X72" s="70"/>
      <c r="Y72"/>
      <c r="Z72" s="70"/>
      <c r="AA72"/>
      <c r="AB72"/>
      <c r="AC72"/>
      <c r="AD72" s="405">
        <f>SUM(AE63:AE71)</f>
        <v>36</v>
      </c>
      <c r="AE72"/>
      <c r="AF72"/>
      <c r="AG72"/>
      <c r="AH72"/>
      <c r="AI72"/>
      <c r="AJ72"/>
      <c r="AK72"/>
      <c r="AL72"/>
      <c r="AM72"/>
      <c r="AN72"/>
      <c r="AO72"/>
      <c r="AP72" s="70"/>
      <c r="AQ72" s="70"/>
      <c r="AR72"/>
      <c r="AS72" s="70"/>
      <c r="AT72"/>
      <c r="AU72"/>
      <c r="AV72"/>
      <c r="AW72" s="405">
        <f>SUM(AX63:AX71)</f>
        <v>36</v>
      </c>
      <c r="AX72"/>
      <c r="AY72"/>
      <c r="AZ72"/>
      <c r="BA72"/>
      <c r="BB72"/>
      <c r="BC72"/>
      <c r="BD72"/>
      <c r="BE72"/>
      <c r="BG72" s="70">
        <f>MAX(BG63:BG71)</f>
        <v>8</v>
      </c>
      <c r="BH72" s="70">
        <f>MAX(BH63:BH71)</f>
        <v>8</v>
      </c>
      <c r="BI72" s="70">
        <f>MAX(BI63:BI71)</f>
        <v>8</v>
      </c>
    </row>
    <row r="73" spans="1:68" s="75" customFormat="1" x14ac:dyDescent="0.25">
      <c r="B73" s="148"/>
      <c r="D73" s="70"/>
      <c r="E73" s="70"/>
      <c r="F73" s="70"/>
      <c r="M73" s="154"/>
      <c r="O73" s="70"/>
      <c r="P73" s="70"/>
      <c r="Q73" s="70"/>
      <c r="R73" s="70"/>
      <c r="S73" s="70"/>
      <c r="T73" s="77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</row>
    <row r="74" spans="1:68" s="75" customFormat="1" ht="15.6" x14ac:dyDescent="0.3">
      <c r="B74" s="148"/>
      <c r="D74" s="157" t="s">
        <v>93</v>
      </c>
      <c r="E74" s="70"/>
      <c r="F74" s="70"/>
      <c r="G74" s="70"/>
      <c r="H74" s="81" t="str">
        <f>H$6</f>
        <v>Division 1</v>
      </c>
      <c r="I74" s="70"/>
      <c r="J74"/>
      <c r="K74" s="9"/>
      <c r="L74">
        <v>4</v>
      </c>
      <c r="M74">
        <v>2</v>
      </c>
      <c r="N74"/>
      <c r="O74">
        <v>3</v>
      </c>
      <c r="P74">
        <v>3</v>
      </c>
      <c r="Q74"/>
      <c r="R74">
        <v>2</v>
      </c>
      <c r="S74">
        <v>4</v>
      </c>
      <c r="T74"/>
      <c r="U74"/>
      <c r="V74"/>
      <c r="W74" s="79"/>
      <c r="X74" s="79">
        <v>3</v>
      </c>
      <c r="Y74"/>
      <c r="Z74" s="79"/>
      <c r="AA74">
        <v>2</v>
      </c>
      <c r="AB74">
        <v>3</v>
      </c>
      <c r="AC74">
        <v>2</v>
      </c>
      <c r="AD74"/>
      <c r="AE74"/>
      <c r="AF74"/>
      <c r="AG74"/>
      <c r="AH74"/>
      <c r="AI74"/>
      <c r="AJ74"/>
      <c r="AK74"/>
      <c r="AL74"/>
      <c r="AM74"/>
      <c r="AN74"/>
      <c r="AO74"/>
      <c r="AP74" s="79"/>
      <c r="AQ74" s="79">
        <v>3</v>
      </c>
      <c r="AR74"/>
      <c r="AS74" s="79"/>
      <c r="AT74">
        <v>2</v>
      </c>
      <c r="AU74">
        <v>3</v>
      </c>
      <c r="AV74">
        <v>2</v>
      </c>
      <c r="AW74"/>
      <c r="AX74"/>
      <c r="AY74"/>
      <c r="AZ74"/>
      <c r="BA74"/>
      <c r="BB74"/>
      <c r="BC74"/>
      <c r="BD74"/>
      <c r="BE74"/>
      <c r="BF74" s="79"/>
      <c r="BG74" s="75">
        <v>3</v>
      </c>
      <c r="BH74" s="75">
        <v>3</v>
      </c>
      <c r="BI74" s="75">
        <v>3</v>
      </c>
    </row>
    <row r="75" spans="1:68" s="79" customFormat="1" ht="12.75" customHeight="1" thickBot="1" x14ac:dyDescent="0.35">
      <c r="B75" s="149"/>
      <c r="E75" s="158"/>
      <c r="F75" s="158"/>
      <c r="G75" s="158"/>
      <c r="H75" s="158"/>
      <c r="I75" s="158"/>
      <c r="J75"/>
      <c r="K75" s="9"/>
      <c r="L75"/>
      <c r="M75"/>
      <c r="N75"/>
      <c r="O75"/>
      <c r="P75"/>
      <c r="Q75"/>
      <c r="R75"/>
      <c r="S75"/>
      <c r="T75"/>
      <c r="U75"/>
      <c r="V75"/>
      <c r="W75" s="75"/>
      <c r="X75" s="75"/>
      <c r="Y75"/>
      <c r="Z75" s="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75"/>
      <c r="AQ75" s="75"/>
      <c r="AR75"/>
      <c r="AS75" s="75"/>
      <c r="AT75"/>
      <c r="AU75"/>
      <c r="AV75"/>
      <c r="AW75"/>
      <c r="AX75"/>
      <c r="AY75"/>
      <c r="AZ75"/>
      <c r="BA75"/>
      <c r="BB75"/>
      <c r="BC75"/>
      <c r="BD75"/>
      <c r="BE75"/>
      <c r="BF75" s="75"/>
      <c r="BG75" s="75"/>
      <c r="BH75" s="75"/>
      <c r="BI75" s="75"/>
    </row>
    <row r="76" spans="1:68" s="75" customFormat="1" ht="13.8" thickBot="1" x14ac:dyDescent="0.3">
      <c r="B76" s="148"/>
      <c r="D76" s="552" t="s">
        <v>79</v>
      </c>
      <c r="E76" s="552"/>
      <c r="F76" s="552"/>
      <c r="G76" s="551" t="s">
        <v>81</v>
      </c>
      <c r="H76" s="552"/>
      <c r="I76" s="553"/>
      <c r="J76"/>
      <c r="K76" s="9"/>
      <c r="L76" s="545" t="s">
        <v>121</v>
      </c>
      <c r="M76" s="546"/>
      <c r="N76" s="546"/>
      <c r="O76" s="546"/>
      <c r="P76" s="546"/>
      <c r="Q76" s="546"/>
      <c r="R76" s="546"/>
      <c r="S76" s="546"/>
      <c r="T76" s="547"/>
      <c r="U76" s="545" t="s">
        <v>118</v>
      </c>
      <c r="V76" s="546"/>
      <c r="W76" s="546"/>
      <c r="X76" s="546"/>
      <c r="Y76" s="547"/>
      <c r="Z76"/>
      <c r="AA76" s="539" t="s">
        <v>117</v>
      </c>
      <c r="AB76" s="540"/>
      <c r="AC76" s="540"/>
      <c r="AD76" s="540"/>
      <c r="AE76" s="540"/>
      <c r="AF76" s="540"/>
      <c r="AG76" s="540"/>
      <c r="AH76" s="540"/>
      <c r="AI76" s="540"/>
      <c r="AJ76" s="540"/>
      <c r="AK76" s="540"/>
      <c r="AL76" s="541"/>
      <c r="AM76"/>
      <c r="AN76" s="542" t="s">
        <v>119</v>
      </c>
      <c r="AO76" s="543"/>
      <c r="AP76" s="543"/>
      <c r="AQ76" s="543"/>
      <c r="AR76" s="544"/>
      <c r="AS76"/>
      <c r="AT76" s="539" t="s">
        <v>120</v>
      </c>
      <c r="AU76" s="540"/>
      <c r="AV76" s="540"/>
      <c r="AW76" s="540"/>
      <c r="AX76" s="540"/>
      <c r="AY76" s="540"/>
      <c r="AZ76" s="540"/>
      <c r="BA76" s="540"/>
      <c r="BB76" s="540"/>
      <c r="BC76" s="540"/>
      <c r="BD76" s="540"/>
      <c r="BE76" s="541"/>
      <c r="BG76" s="554" t="s">
        <v>80</v>
      </c>
      <c r="BH76" s="554"/>
      <c r="BI76" s="554"/>
    </row>
    <row r="77" spans="1:68" s="75" customFormat="1" x14ac:dyDescent="0.25">
      <c r="B77" s="44" t="s">
        <v>49</v>
      </c>
      <c r="C77" s="46" t="s">
        <v>50</v>
      </c>
      <c r="D77" s="339" t="s">
        <v>38</v>
      </c>
      <c r="E77" s="344" t="s">
        <v>38</v>
      </c>
      <c r="F77" s="340" t="s">
        <v>38</v>
      </c>
      <c r="G77" s="339" t="s">
        <v>38</v>
      </c>
      <c r="H77" s="344" t="s">
        <v>38</v>
      </c>
      <c r="I77" s="340" t="s">
        <v>38</v>
      </c>
      <c r="J77"/>
      <c r="K77" s="400"/>
      <c r="L77" s="548" t="s">
        <v>82</v>
      </c>
      <c r="M77" s="549"/>
      <c r="N77" s="550"/>
      <c r="O77" s="548" t="s">
        <v>83</v>
      </c>
      <c r="P77" s="549"/>
      <c r="Q77" s="550"/>
      <c r="R77" s="548" t="s">
        <v>84</v>
      </c>
      <c r="S77" s="549"/>
      <c r="T77" s="550"/>
      <c r="U77" s="360" t="s">
        <v>49</v>
      </c>
      <c r="V77" s="368"/>
      <c r="W77" s="339"/>
      <c r="X77" s="344"/>
      <c r="Y77" s="340"/>
      <c r="Z77" s="390"/>
      <c r="AA77" s="395" t="s">
        <v>116</v>
      </c>
      <c r="AB77" s="384"/>
      <c r="AC77" s="380"/>
      <c r="AD77" s="380"/>
      <c r="AE77" s="380"/>
      <c r="AF77" s="380"/>
      <c r="AG77" s="380"/>
      <c r="AH77" s="380"/>
      <c r="AI77" s="380"/>
      <c r="AJ77" s="380"/>
      <c r="AK77" s="380"/>
      <c r="AL77" s="381"/>
      <c r="AM77"/>
      <c r="AN77" s="400" t="s">
        <v>49</v>
      </c>
      <c r="AO77" s="390" t="s">
        <v>50</v>
      </c>
      <c r="AP77" s="339"/>
      <c r="AQ77" s="344"/>
      <c r="AR77" s="340"/>
      <c r="AS77" s="390" t="s">
        <v>50</v>
      </c>
      <c r="AT77" s="395" t="s">
        <v>116</v>
      </c>
      <c r="AU77" s="384" t="s">
        <v>19</v>
      </c>
      <c r="AV77" s="380"/>
      <c r="AW77" s="380"/>
      <c r="AX77" s="380"/>
      <c r="AY77" s="380"/>
      <c r="AZ77" s="380"/>
      <c r="BA77" s="380"/>
      <c r="BB77" s="380"/>
      <c r="BC77" s="380"/>
      <c r="BD77" s="380"/>
      <c r="BE77" s="381"/>
      <c r="BG77" s="45" t="s">
        <v>38</v>
      </c>
      <c r="BH77" s="82" t="s">
        <v>38</v>
      </c>
      <c r="BI77" s="83" t="s">
        <v>38</v>
      </c>
    </row>
    <row r="78" spans="1:68" s="75" customFormat="1" ht="13.8" thickBot="1" x14ac:dyDescent="0.3">
      <c r="B78" s="85"/>
      <c r="C78" s="207"/>
      <c r="D78" s="337">
        <v>1</v>
      </c>
      <c r="E78" s="88">
        <v>2</v>
      </c>
      <c r="F78" s="338">
        <v>3</v>
      </c>
      <c r="G78" s="337">
        <v>1</v>
      </c>
      <c r="H78" s="88">
        <v>2</v>
      </c>
      <c r="I78" s="338">
        <v>3</v>
      </c>
      <c r="J78"/>
      <c r="K78" s="401" t="s">
        <v>102</v>
      </c>
      <c r="L78" s="292" t="s">
        <v>19</v>
      </c>
      <c r="M78" s="293" t="s">
        <v>88</v>
      </c>
      <c r="N78" s="294" t="s">
        <v>70</v>
      </c>
      <c r="O78" s="292" t="s">
        <v>19</v>
      </c>
      <c r="P78" s="293" t="s">
        <v>88</v>
      </c>
      <c r="Q78" s="294" t="s">
        <v>70</v>
      </c>
      <c r="R78" s="292" t="s">
        <v>19</v>
      </c>
      <c r="S78" s="293" t="s">
        <v>88</v>
      </c>
      <c r="T78" s="294" t="s">
        <v>70</v>
      </c>
      <c r="U78" s="367"/>
      <c r="V78" s="406" t="s">
        <v>19</v>
      </c>
      <c r="W78" s="337" t="s">
        <v>88</v>
      </c>
      <c r="X78" s="88" t="s">
        <v>89</v>
      </c>
      <c r="Y78" s="294" t="s">
        <v>87</v>
      </c>
      <c r="Z78" s="293" t="s">
        <v>19</v>
      </c>
      <c r="AA78" s="396" t="s">
        <v>87</v>
      </c>
      <c r="AB78" s="385" t="s">
        <v>19</v>
      </c>
      <c r="AC78" s="88" t="s">
        <v>89</v>
      </c>
      <c r="AD78" s="88" t="s">
        <v>88</v>
      </c>
      <c r="AE78" s="88" t="s">
        <v>102</v>
      </c>
      <c r="AF78" s="382"/>
      <c r="AG78" s="382"/>
      <c r="AH78" s="382"/>
      <c r="AI78" s="382"/>
      <c r="AJ78" s="382"/>
      <c r="AK78" s="382"/>
      <c r="AL78" s="383"/>
      <c r="AM78"/>
      <c r="AN78" s="403"/>
      <c r="AO78" s="391"/>
      <c r="AP78" s="337" t="s">
        <v>88</v>
      </c>
      <c r="AQ78" s="88" t="s">
        <v>89</v>
      </c>
      <c r="AR78" s="294" t="s">
        <v>87</v>
      </c>
      <c r="AS78" s="391"/>
      <c r="AT78" s="396" t="s">
        <v>87</v>
      </c>
      <c r="AU78" s="385" t="s">
        <v>54</v>
      </c>
      <c r="AV78" s="88" t="s">
        <v>89</v>
      </c>
      <c r="AW78" s="88" t="s">
        <v>88</v>
      </c>
      <c r="AX78" s="88" t="s">
        <v>102</v>
      </c>
      <c r="AY78" s="382"/>
      <c r="AZ78" s="382"/>
      <c r="BA78" s="382"/>
      <c r="BB78" s="382"/>
      <c r="BC78" s="382"/>
      <c r="BD78" s="382"/>
      <c r="BE78" s="383"/>
      <c r="BG78" s="87">
        <v>1</v>
      </c>
      <c r="BH78" s="88">
        <v>2</v>
      </c>
      <c r="BI78" s="90">
        <v>3</v>
      </c>
    </row>
    <row r="79" spans="1:68" s="75" customFormat="1" ht="13.8" thickBot="1" x14ac:dyDescent="0.3">
      <c r="B79" s="155"/>
      <c r="C79" s="52"/>
      <c r="D79" s="345" t="str">
        <f>IF($A$3=1,O$2,IF($A$3=2,O$3,O$4))</f>
        <v>Rugby &amp; N'hampton</v>
      </c>
      <c r="E79" s="95" t="str">
        <f>IF($A$3=1,P$2,IF($A$3=2,P$3,P$4))</f>
        <v>Coventry</v>
      </c>
      <c r="F79" s="346" t="str">
        <f>IF($A$3=1,Q$2,IF($A$3=2,Q$3,Q$4))</f>
        <v>Banbury</v>
      </c>
      <c r="G79" s="292"/>
      <c r="H79" s="413"/>
      <c r="I79" s="414"/>
      <c r="J79"/>
      <c r="K79" s="402"/>
      <c r="L79" s="361"/>
      <c r="M79" s="17"/>
      <c r="N79" s="362"/>
      <c r="O79" s="361"/>
      <c r="P79" s="17"/>
      <c r="Q79" s="362"/>
      <c r="R79" s="361"/>
      <c r="S79" s="17"/>
      <c r="T79" s="362"/>
      <c r="U79" s="369"/>
      <c r="V79"/>
      <c r="W79" s="372"/>
      <c r="X79" s="377"/>
      <c r="Y79" s="373"/>
      <c r="Z79"/>
      <c r="AA79" s="369"/>
      <c r="AB79" s="372"/>
      <c r="AC79" s="377"/>
      <c r="AD79" s="377"/>
      <c r="AE79" s="377"/>
      <c r="AF79" s="377"/>
      <c r="AG79" s="377"/>
      <c r="AH79" s="377"/>
      <c r="AI79" s="377"/>
      <c r="AJ79" s="377"/>
      <c r="AK79" s="377"/>
      <c r="AL79" s="373"/>
      <c r="AM79"/>
      <c r="AN79" s="369"/>
      <c r="AO79"/>
      <c r="AP79" s="372"/>
      <c r="AQ79" s="377"/>
      <c r="AR79" s="373"/>
      <c r="AS79"/>
      <c r="AT79" s="369"/>
      <c r="AU79" s="372"/>
      <c r="AV79" s="377"/>
      <c r="AW79" s="377"/>
      <c r="AX79" s="373"/>
      <c r="AY79" s="377"/>
      <c r="AZ79" s="377"/>
      <c r="BA79" s="377"/>
      <c r="BB79" s="377"/>
      <c r="BC79" s="377"/>
      <c r="BD79" s="377"/>
      <c r="BE79" s="373"/>
      <c r="BG79" s="420"/>
      <c r="BH79" s="421"/>
      <c r="BI79" s="422"/>
    </row>
    <row r="80" spans="1:68" s="75" customFormat="1" x14ac:dyDescent="0.25">
      <c r="A80" s="107" t="str">
        <f>'Event Details'!D$23</f>
        <v>V</v>
      </c>
      <c r="B80" s="32">
        <v>1</v>
      </c>
      <c r="C80" s="56" t="str">
        <f>IF(B80="","",'Event Details'!E$23)</f>
        <v>Amber Valley</v>
      </c>
      <c r="D80" s="347">
        <f t="shared" ref="D80:F81" si="143">IF(BG29="","",BG29+BG46+BG63)</f>
        <v>24</v>
      </c>
      <c r="E80" s="161">
        <f t="shared" si="143"/>
        <v>19</v>
      </c>
      <c r="F80" s="348">
        <f t="shared" si="143"/>
        <v>16</v>
      </c>
      <c r="G80" s="415">
        <f>IF(D80="","",RANK(D80,D$80:D$87,0)+COUNTIF(D$80:D80,D80)-1)</f>
        <v>1</v>
      </c>
      <c r="H80" s="416">
        <f>IF(E80="","",RANK(E80,E$80:E$87,0)+COUNTIF(E$80:E80,E80)-1)</f>
        <v>3</v>
      </c>
      <c r="I80" s="417">
        <f>IF(F80="","",RANK(F80,F$80:F$87,0)+COUNTIF(F$80:F80,F80)-1)</f>
        <v>3</v>
      </c>
      <c r="J80" t="str">
        <f>C80</f>
        <v>Amber Valley</v>
      </c>
      <c r="K80" s="402">
        <f>K12</f>
        <v>8</v>
      </c>
      <c r="L80" s="361" t="str">
        <f t="shared" ref="L80:L87" si="144">IF(G80="","",VLOOKUP(U80,G$80:J$87,L$74,FALSE))</f>
        <v>Amber Valley</v>
      </c>
      <c r="M80" s="18">
        <f t="shared" ref="M80:M87" si="145">IF(L80="","",VLOOKUP(L80,C$80:D$87,M$74,FALSE))</f>
        <v>24</v>
      </c>
      <c r="N80" s="366">
        <f>IF(AND(M80&gt;0,M80&lt;&gt;""),SUMIF(M$80:M$87,M80,K$80:K$87)/COUNTIF(M$80:M$87,M80),0)</f>
        <v>8</v>
      </c>
      <c r="O80" s="361" t="str">
        <f t="shared" ref="O80:O87" si="146">IF(H80="","",VLOOKUP(U80,H$80:J$87,O$74,FALSE))</f>
        <v>Rugby &amp; N'hampton</v>
      </c>
      <c r="P80" s="18">
        <f t="shared" ref="P80:P87" si="147">IF(O80="","",VLOOKUP(O80,C$80:F$87,P$74,FALSE))</f>
        <v>20</v>
      </c>
      <c r="Q80" s="366">
        <f>IF(AND(P80&gt;0,P80&lt;&gt;""),SUMIF(P$80:P$87,P80,K$80:K$87)/COUNTIF(P$80:P$87,P80),0)</f>
        <v>7.5</v>
      </c>
      <c r="R80" s="361" t="str">
        <f t="shared" ref="R80:R87" si="148">IF(I80="","",VLOOKUP(U80,I$80:J$87,R$74,FALSE))</f>
        <v>Stratford</v>
      </c>
      <c r="S80" s="18">
        <f t="shared" ref="S80:S87" si="149">IF(R80="","",VLOOKUP(R80,C$80:F$87,S$74,FALSE))</f>
        <v>23</v>
      </c>
      <c r="T80" s="366">
        <f>IF(AND(S80&gt;0,S80&lt;&gt;""),SUMIF(S$80:S$87,S80,K$80:K$87)/COUNTIF(S$80:S$87,S80),0)</f>
        <v>8</v>
      </c>
      <c r="U80" s="370">
        <v>1</v>
      </c>
      <c r="V80" s="379" t="str">
        <f>C80</f>
        <v>Amber Valley</v>
      </c>
      <c r="W80" s="404">
        <f t="shared" ref="W80:W87" si="150">D80+E80</f>
        <v>43</v>
      </c>
      <c r="X80" s="386">
        <f>VLOOKUP(Z80,L$80:N$87,X$74,FALSE)+VLOOKUP(Z80,O$80:Q$87,X$74,FALSE)</f>
        <v>14</v>
      </c>
      <c r="Y80" s="392">
        <f>RANK(X80,X$80:X$87,0)+COUNTIF(X$80:X80,X80)-1</f>
        <v>2</v>
      </c>
      <c r="Z80" s="200" t="str">
        <f t="shared" ref="Z80:Z87" si="151">C80</f>
        <v>Amber Valley</v>
      </c>
      <c r="AA80" s="393">
        <f t="shared" ref="AA80:AA87" si="152">U80+SUM(AF80:AL80)</f>
        <v>1</v>
      </c>
      <c r="AB80" s="275" t="str">
        <f>IF(U80&gt;0,VLOOKUP(U80,Y$80:Z$87,AA$74,FALSE),0)</f>
        <v>Stratford</v>
      </c>
      <c r="AC80" s="68">
        <f>IF(U80&gt;0,VLOOKUP(AB80,V$80:Y$87,AU$74,FALSE),0)</f>
        <v>14.5</v>
      </c>
      <c r="AD80" s="68">
        <f>IF(U80&gt;0,VLOOKUP(AB80,V$80:X$87,AC$74,FALSE),0)</f>
        <v>38.5</v>
      </c>
      <c r="AE80" s="366">
        <f>IF(AC80&gt;0,SUMIF(AC$80:AC$87,AC80,K$80:K$87)/COUNTIF(AC$80:AC$87,AC80),0)</f>
        <v>8</v>
      </c>
      <c r="AF80" s="276">
        <f t="shared" ref="AF80:AF86" si="153">IF(AND($AC80=$AC81,$AD80&lt;$AD81),1,0)</f>
        <v>0</v>
      </c>
      <c r="AG80" s="276">
        <f t="shared" ref="AG80:AG85" si="154">IF(AND($AC80=$AC82,$AD80&lt;$AD82),1,0)</f>
        <v>0</v>
      </c>
      <c r="AH80" s="276">
        <f>IF(AND($AC80=$AC83,$AD80&lt;$AD83),1,0)</f>
        <v>0</v>
      </c>
      <c r="AI80" s="276">
        <f>IF(AND($AC80=$AC84,$AD80&lt;$AD84),1,0)</f>
        <v>0</v>
      </c>
      <c r="AJ80" s="276">
        <f>IF(AND($AC80=$AC85,$AD80&lt;$AD85),1,0)</f>
        <v>0</v>
      </c>
      <c r="AK80" s="276">
        <f>IF(AND($AC80=$AC86,$AD80&lt;$AD86),1,0)</f>
        <v>0</v>
      </c>
      <c r="AL80" s="277">
        <f>IF(AND($AC80=$AC87,$AD80&lt;$AD87),1,0)</f>
        <v>0</v>
      </c>
      <c r="AM80"/>
      <c r="AN80" s="370">
        <v>1</v>
      </c>
      <c r="AO80" s="379" t="str">
        <f>C80</f>
        <v>Amber Valley</v>
      </c>
      <c r="AP80" s="404">
        <f t="shared" ref="AP80:AP87" si="155">W80+F80</f>
        <v>59</v>
      </c>
      <c r="AQ80" s="386">
        <f>VLOOKUP(AO80,V$80:X$87,AQ$74,FALSE)+VLOOKUP(AO80,R$80:T$87,AQ$74,FALSE)</f>
        <v>20</v>
      </c>
      <c r="AR80" s="392">
        <f>RANK(AQ80,AQ$80:AQ$87,0)+COUNTIF(AQ$80:AQ80,AQ80)-1</f>
        <v>3</v>
      </c>
      <c r="AS80" s="200" t="str">
        <f>C80</f>
        <v>Amber Valley</v>
      </c>
      <c r="AT80" s="393">
        <f t="shared" ref="AT80:AT87" si="156">AN80+SUM(AY80:BE80)</f>
        <v>1</v>
      </c>
      <c r="AU80" s="275" t="str">
        <f>IF(AN80&gt;0,VLOOKUP(AN80,AR$80:AS$87,AT$74,FALSE),0)</f>
        <v>Stratford</v>
      </c>
      <c r="AV80" s="68">
        <f>IF(AN80&gt;0,VLOOKUP(AU80,AO$80:AR$87,AU$74,FALSE),0)</f>
        <v>22.5</v>
      </c>
      <c r="AW80" s="68">
        <f>IF(AN80&gt;0,VLOOKUP(AU80,AO$80:AQ$87,AV$74,FALSE),0)</f>
        <v>61.5</v>
      </c>
      <c r="AX80" s="366">
        <f>IF(AV80&gt;0,SUMIF(AV$80:AV$87,AV80,K$80:K$87)/COUNTIF(AV$80:AV$87,AV80),0)</f>
        <v>8</v>
      </c>
      <c r="AY80" s="276">
        <f t="shared" ref="AY80:AY86" si="157">IF(AND($AV80=$AV81,$AW80&lt;$AW81),1,0)</f>
        <v>0</v>
      </c>
      <c r="AZ80" s="276">
        <f t="shared" ref="AZ80:AZ85" si="158">IF(AND($AV80=$AV82,$AW80&lt;$AW82),1,0)</f>
        <v>0</v>
      </c>
      <c r="BA80" s="276">
        <f>IF(AND($AV80=$AV83,$AW80&lt;$AW83),1,0)</f>
        <v>0</v>
      </c>
      <c r="BB80" s="276">
        <f>IF(AND($AV80=$AV84,$AW80&lt;$AW84),1,0)</f>
        <v>0</v>
      </c>
      <c r="BC80" s="276">
        <f>IF(AND($AV80=$AV85,$AW80&lt;$AW85),1,0)</f>
        <v>0</v>
      </c>
      <c r="BD80" s="276">
        <f>IF(AND($AV80=$AV86,$AW80&lt;$AW86),1,0)</f>
        <v>0</v>
      </c>
      <c r="BE80" s="277">
        <f>IF(AND($AV80=$AV87,$AW80&lt;$AW87),1,0)</f>
        <v>0</v>
      </c>
      <c r="BF80" s="75" t="str">
        <f t="shared" ref="BF80:BF87" si="159">C63</f>
        <v>Amber Valley</v>
      </c>
      <c r="BG80" s="374">
        <f>IF(G80="","",VLOOKUP(BF80,L$80:N$87,BG$74,FALSE))</f>
        <v>8</v>
      </c>
      <c r="BH80" s="18">
        <f>IF(H80="","",VLOOKUP(BF80,O$80:Q$87,BH$74,FALSE))</f>
        <v>6</v>
      </c>
      <c r="BI80" s="366">
        <f>IF(I80="","",VLOOKUP(BF80,R$80:T$87,BI$74,FALSE))</f>
        <v>6</v>
      </c>
    </row>
    <row r="81" spans="1:68" s="75" customFormat="1" x14ac:dyDescent="0.25">
      <c r="A81" s="107" t="str">
        <f>'Event Details'!D$24</f>
        <v>J</v>
      </c>
      <c r="B81" s="32">
        <f>IF(A$2&gt;=2,2,"")</f>
        <v>2</v>
      </c>
      <c r="C81" s="56" t="str">
        <f>IF(B81="","",'Event Details'!E$24)</f>
        <v>Banbury</v>
      </c>
      <c r="D81" s="349">
        <f t="shared" si="143"/>
        <v>7</v>
      </c>
      <c r="E81" s="156">
        <f t="shared" si="143"/>
        <v>7</v>
      </c>
      <c r="F81" s="350">
        <f t="shared" si="143"/>
        <v>12</v>
      </c>
      <c r="G81" s="418">
        <f>IF(D81="","",RANK(D81,D$80:D$87,0)+COUNTIF(D$80:D81,D81)-1)</f>
        <v>7</v>
      </c>
      <c r="H81" s="123">
        <f>IF(E81="","",RANK(E81,E$80:E$87,0)+COUNTIF(E$80:E81,E81)-1)</f>
        <v>7</v>
      </c>
      <c r="I81" s="419">
        <f>IF(F81="","",RANK(F81,F$80:F$87,0)+COUNTIF(F$80:F81,F81)-1)</f>
        <v>4</v>
      </c>
      <c r="J81" t="str">
        <f t="shared" ref="J81:J87" si="160">C81</f>
        <v>Banbury</v>
      </c>
      <c r="K81" s="402">
        <f t="shared" ref="K81:K87" si="161">K13</f>
        <v>7</v>
      </c>
      <c r="L81" s="361" t="str">
        <f t="shared" si="144"/>
        <v>Stratford</v>
      </c>
      <c r="M81" s="18">
        <f t="shared" si="145"/>
        <v>18.5</v>
      </c>
      <c r="N81" s="366">
        <f t="shared" ref="N81:N87" si="162">IF(AND(M81&gt;0,M81&lt;&gt;""),SUMIF(M$80:M$87,M81,K$80:K$87)/COUNTIF(M$80:M$87,M81),0)</f>
        <v>7</v>
      </c>
      <c r="O81" s="361" t="str">
        <f t="shared" si="146"/>
        <v>Stratford</v>
      </c>
      <c r="P81" s="18">
        <f t="shared" si="147"/>
        <v>20</v>
      </c>
      <c r="Q81" s="366">
        <f t="shared" ref="Q81:Q87" si="163">IF(AND(P81&gt;0,P81&lt;&gt;""),SUMIF(P$80:P$87,P81,K$80:K$87)/COUNTIF(P$80:P$87,P81),0)</f>
        <v>7.5</v>
      </c>
      <c r="R81" s="361" t="str">
        <f t="shared" si="148"/>
        <v>Rugby &amp; N'hampton</v>
      </c>
      <c r="S81" s="18">
        <f t="shared" si="149"/>
        <v>16.5</v>
      </c>
      <c r="T81" s="366">
        <f t="shared" ref="T81:T87" si="164">IF(AND(S81&gt;0,S81&lt;&gt;""),SUMIF(S$80:S$87,S81,K$80:K$87)/COUNTIF(S$80:S$87,S81),0)</f>
        <v>7</v>
      </c>
      <c r="U81" s="370">
        <v>2</v>
      </c>
      <c r="V81" s="379" t="str">
        <f t="shared" ref="V81:V87" si="165">C81</f>
        <v>Banbury</v>
      </c>
      <c r="W81" s="404">
        <f t="shared" si="150"/>
        <v>14</v>
      </c>
      <c r="X81" s="386">
        <f t="shared" ref="X81:X87" si="166">VLOOKUP(Z81,L$80:N$87,X$74,FALSE)+VLOOKUP(Z81,O$80:Q$87,X$74,FALSE)</f>
        <v>4</v>
      </c>
      <c r="Y81" s="392">
        <f>RANK(X81,X$80:X$87,0)+COUNTIF(X$80:X81,X81)-1</f>
        <v>6</v>
      </c>
      <c r="Z81" s="200" t="str">
        <f t="shared" si="151"/>
        <v>Banbury</v>
      </c>
      <c r="AA81" s="393">
        <f t="shared" si="152"/>
        <v>2</v>
      </c>
      <c r="AB81" s="275" t="str">
        <f t="shared" ref="AB81:AB87" si="167">IF(U81&gt;0,VLOOKUP(U81,Y$80:Z$87,AA$74,FALSE),0)</f>
        <v>Amber Valley</v>
      </c>
      <c r="AC81" s="68">
        <f t="shared" ref="AC81:AC87" si="168">IF(U81&gt;0,VLOOKUP(AB81,V$80:Y$87,AU$74,FALSE),0)</f>
        <v>14</v>
      </c>
      <c r="AD81" s="68">
        <f t="shared" ref="AD81:AD87" si="169">IF(U81&gt;0,VLOOKUP(AB81,V$80:X$87,AC$74,FALSE),0)</f>
        <v>43</v>
      </c>
      <c r="AE81" s="366">
        <f t="shared" ref="AE81:AE87" si="170">IF(AC81&gt;0,SUMIF(AC$80:AC$87,AC81,K$80:K$87)/COUNTIF(AC$80:AC$87,AC81),0)</f>
        <v>7</v>
      </c>
      <c r="AF81" s="276">
        <f t="shared" si="153"/>
        <v>0</v>
      </c>
      <c r="AG81" s="276">
        <f t="shared" si="154"/>
        <v>0</v>
      </c>
      <c r="AH81" s="276">
        <f>IF(AND($AC81=$AC84,$AD81&lt;$AD84),1,0)</f>
        <v>0</v>
      </c>
      <c r="AI81" s="276">
        <f>IF(AND($AC81=$AC85,$AD81&lt;$AD85),1,0)</f>
        <v>0</v>
      </c>
      <c r="AJ81" s="276">
        <f>IF(AND($AC81=$AC86,$AD81&lt;$AD86),1,0)</f>
        <v>0</v>
      </c>
      <c r="AK81" s="276">
        <f>IF(AND($AC81=$AC87,$AD81&lt;$AD87),1,0)</f>
        <v>0</v>
      </c>
      <c r="AL81" s="277">
        <f>IF(AND($AC81=$AC80,$AD81&gt;$AD80),-1,0)</f>
        <v>0</v>
      </c>
      <c r="AM81"/>
      <c r="AN81" s="370">
        <v>2</v>
      </c>
      <c r="AO81" s="379" t="str">
        <f t="shared" ref="AO81:AO87" si="171">C81</f>
        <v>Banbury</v>
      </c>
      <c r="AP81" s="404">
        <f t="shared" si="155"/>
        <v>26</v>
      </c>
      <c r="AQ81" s="386">
        <f t="shared" ref="AQ81:AQ87" si="172">VLOOKUP(AO81,V$80:X$87,AQ$74,FALSE)+VLOOKUP(AO81,R$80:T$87,AQ$74,FALSE)</f>
        <v>9</v>
      </c>
      <c r="AR81" s="392">
        <f>RANK(AQ81,AQ$80:AQ$87,0)+COUNTIF(AQ$80:AQ81,AQ81)-1</f>
        <v>6</v>
      </c>
      <c r="AS81" s="200" t="str">
        <f t="shared" ref="AS81:AS87" si="173">C81</f>
        <v>Banbury</v>
      </c>
      <c r="AT81" s="393">
        <f t="shared" si="156"/>
        <v>2</v>
      </c>
      <c r="AU81" s="275" t="str">
        <f t="shared" ref="AU81:AU87" si="174">IF(AN81&gt;0,VLOOKUP(AN81,AR$80:AS$87,AT$74,FALSE),0)</f>
        <v>Rugby &amp; N'hampton</v>
      </c>
      <c r="AV81" s="68">
        <f t="shared" ref="AV81:AV87" si="175">IF(AN81&gt;0,VLOOKUP(AU81,AO$80:AR$87,AU$74,FALSE),0)</f>
        <v>20.5</v>
      </c>
      <c r="AW81" s="68">
        <f t="shared" ref="AW81:AW87" si="176">IF(AN81&gt;0,VLOOKUP(AU81,AO$80:AQ$87,AV$74,FALSE),0)</f>
        <v>54.5</v>
      </c>
      <c r="AX81" s="366">
        <f t="shared" ref="AX81:AX87" si="177">IF(AV81&gt;0,SUMIF(AV$80:AV$87,AV81,K$80:K$87)/COUNTIF(AV$80:AV$87,AV81),0)</f>
        <v>7</v>
      </c>
      <c r="AY81" s="276">
        <f t="shared" si="157"/>
        <v>0</v>
      </c>
      <c r="AZ81" s="276">
        <f t="shared" si="158"/>
        <v>0</v>
      </c>
      <c r="BA81" s="276">
        <f>IF(AND($AV81=$AV84,$AW81&lt;$AW84),1,0)</f>
        <v>0</v>
      </c>
      <c r="BB81" s="276">
        <f>IF(AND($AV81=$AV85,$AW81&lt;$AW85),1,0)</f>
        <v>0</v>
      </c>
      <c r="BC81" s="276">
        <f>IF(AND($AV81=$AV86,$AW81&lt;$AW86),1,0)</f>
        <v>0</v>
      </c>
      <c r="BD81" s="276">
        <f>IF(AND($AV81=$AV87,$AW81&lt;$AW87),1,0)</f>
        <v>0</v>
      </c>
      <c r="BE81" s="277">
        <f>IF(AND($AV81=$AV80,$AW81&gt;$AW80),-1,0)</f>
        <v>0</v>
      </c>
      <c r="BF81" s="75" t="str">
        <f t="shared" si="159"/>
        <v>Banbury</v>
      </c>
      <c r="BG81" s="374">
        <f t="shared" ref="BG81:BG87" si="178">IF(G81="","",VLOOKUP(BF81,L$80:N$87,BG$74,FALSE))</f>
        <v>2</v>
      </c>
      <c r="BH81" s="18">
        <f t="shared" ref="BH81:BH87" si="179">IF(H81="","",VLOOKUP(BF81,O$80:Q$87,BH$74,FALSE))</f>
        <v>2</v>
      </c>
      <c r="BI81" s="366">
        <f t="shared" ref="BI81:BI87" si="180">IF(I81="","",VLOOKUP(BF81,R$80:T$87,BI$74,FALSE))</f>
        <v>5</v>
      </c>
    </row>
    <row r="82" spans="1:68" s="75" customFormat="1" x14ac:dyDescent="0.25">
      <c r="A82" s="107" t="str">
        <f>'Event Details'!D$25</f>
        <v>S</v>
      </c>
      <c r="B82" s="32">
        <f>IF(A$2&gt;=3,3,"")</f>
        <v>3</v>
      </c>
      <c r="C82" s="56" t="str">
        <f>IF(B82="","",'Event Details'!E$25)</f>
        <v>Coventry Godiva</v>
      </c>
      <c r="D82" s="349">
        <f>IF(BG31="","",BG31+BG48+BG65)</f>
        <v>12</v>
      </c>
      <c r="E82" s="156">
        <f>IF(BH31="","",BH31+BH48+BH65)</f>
        <v>12</v>
      </c>
      <c r="F82" s="350">
        <f>IF(BI31="","",BI31+BI48+BI65)</f>
        <v>11</v>
      </c>
      <c r="G82" s="418">
        <f>IF(D82="","",RANK(D82,D$80:D$87,0)+COUNTIF(D$80:D82,D82)-1)</f>
        <v>5</v>
      </c>
      <c r="H82" s="123">
        <f>IF(E82="","",RANK(E82,E$80:E$87,0)+COUNTIF(E$80:E82,E82)-1)</f>
        <v>5</v>
      </c>
      <c r="I82" s="419">
        <f>IF(F82="","",RANK(F82,F$80:F$87,0)+COUNTIF(F$80:F82,F82)-1)</f>
        <v>5</v>
      </c>
      <c r="J82" t="str">
        <f t="shared" si="160"/>
        <v>Coventry Godiva</v>
      </c>
      <c r="K82" s="402">
        <f t="shared" si="161"/>
        <v>6</v>
      </c>
      <c r="L82" s="361" t="str">
        <f t="shared" si="144"/>
        <v>Rugby &amp; N'hampton</v>
      </c>
      <c r="M82" s="18">
        <f t="shared" si="145"/>
        <v>18</v>
      </c>
      <c r="N82" s="366">
        <f t="shared" si="162"/>
        <v>6</v>
      </c>
      <c r="O82" s="361" t="str">
        <f t="shared" si="146"/>
        <v>Amber Valley</v>
      </c>
      <c r="P82" s="18">
        <f t="shared" si="147"/>
        <v>19</v>
      </c>
      <c r="Q82" s="366">
        <f t="shared" si="163"/>
        <v>6</v>
      </c>
      <c r="R82" s="361" t="str">
        <f t="shared" si="148"/>
        <v>Amber Valley</v>
      </c>
      <c r="S82" s="18">
        <f t="shared" si="149"/>
        <v>16</v>
      </c>
      <c r="T82" s="366">
        <f t="shared" si="164"/>
        <v>6</v>
      </c>
      <c r="U82" s="370">
        <v>3</v>
      </c>
      <c r="V82" s="379" t="str">
        <f t="shared" si="165"/>
        <v>Coventry Godiva</v>
      </c>
      <c r="W82" s="404">
        <f t="shared" si="150"/>
        <v>24</v>
      </c>
      <c r="X82" s="386">
        <f t="shared" si="166"/>
        <v>8</v>
      </c>
      <c r="Y82" s="392">
        <f>RANK(X82,X$80:X$87,0)+COUNTIF(X$80:X82,X82)-1</f>
        <v>5</v>
      </c>
      <c r="Z82" s="200" t="str">
        <f t="shared" si="151"/>
        <v>Coventry Godiva</v>
      </c>
      <c r="AA82" s="393">
        <f t="shared" si="152"/>
        <v>3</v>
      </c>
      <c r="AB82" s="275" t="str">
        <f t="shared" si="167"/>
        <v>Rugby &amp; N'hampton</v>
      </c>
      <c r="AC82" s="68">
        <f t="shared" si="168"/>
        <v>13.5</v>
      </c>
      <c r="AD82" s="68">
        <f t="shared" si="169"/>
        <v>38</v>
      </c>
      <c r="AE82" s="366">
        <f t="shared" si="170"/>
        <v>6</v>
      </c>
      <c r="AF82" s="276">
        <f t="shared" si="153"/>
        <v>0</v>
      </c>
      <c r="AG82" s="276">
        <f t="shared" si="154"/>
        <v>0</v>
      </c>
      <c r="AH82" s="276">
        <f>IF(AND($AC82=$AC85,$AD82&lt;$AD85),1,0)</f>
        <v>0</v>
      </c>
      <c r="AI82" s="276">
        <f>IF(AND($AC82=$AC86,$AD82&lt;$AD86),1,0)</f>
        <v>0</v>
      </c>
      <c r="AJ82" s="276">
        <f>IF(AND($AC82=$AC87,$AD82&lt;$AD87),1,0)</f>
        <v>0</v>
      </c>
      <c r="AK82" s="276">
        <f>IF(AND($AC82=$AC81,$AD82&gt;$AD81),-1,0)</f>
        <v>0</v>
      </c>
      <c r="AL82" s="277">
        <f>IF(AND($AC82=$AC80,$AD82&gt;$AD80),-1,0)</f>
        <v>0</v>
      </c>
      <c r="AM82"/>
      <c r="AN82" s="370">
        <v>3</v>
      </c>
      <c r="AO82" s="379" t="str">
        <f t="shared" si="171"/>
        <v>Coventry Godiva</v>
      </c>
      <c r="AP82" s="404">
        <f t="shared" si="155"/>
        <v>35</v>
      </c>
      <c r="AQ82" s="386">
        <f t="shared" si="172"/>
        <v>11.5</v>
      </c>
      <c r="AR82" s="392">
        <f>RANK(AQ82,AQ$80:AQ$87,0)+COUNTIF(AQ$80:AQ82,AQ82)-1</f>
        <v>5</v>
      </c>
      <c r="AS82" s="200" t="str">
        <f t="shared" si="173"/>
        <v>Coventry Godiva</v>
      </c>
      <c r="AT82" s="393">
        <f t="shared" si="156"/>
        <v>3</v>
      </c>
      <c r="AU82" s="275" t="str">
        <f t="shared" si="174"/>
        <v>Amber Valley</v>
      </c>
      <c r="AV82" s="68">
        <f t="shared" si="175"/>
        <v>20</v>
      </c>
      <c r="AW82" s="68">
        <f t="shared" si="176"/>
        <v>59</v>
      </c>
      <c r="AX82" s="366">
        <f t="shared" si="177"/>
        <v>6</v>
      </c>
      <c r="AY82" s="276">
        <f t="shared" si="157"/>
        <v>0</v>
      </c>
      <c r="AZ82" s="276">
        <f t="shared" si="158"/>
        <v>0</v>
      </c>
      <c r="BA82" s="276">
        <f>IF(AND($AV82=$AV85,$AW82&lt;$AW85),1,0)</f>
        <v>0</v>
      </c>
      <c r="BB82" s="276">
        <f>IF(AND($AV82=$AV86,$AW82&lt;$AW86),1,0)</f>
        <v>0</v>
      </c>
      <c r="BC82" s="276">
        <f>IF(AND($AV82=$AV87,$AW82&lt;$AW87),1,0)</f>
        <v>0</v>
      </c>
      <c r="BD82" s="276">
        <f>IF(AND($AV82=$AV81,$AW82&gt;$AW81),-1,0)</f>
        <v>0</v>
      </c>
      <c r="BE82" s="277">
        <f>IF(AND($AV82=$AV80,$AW82&gt;$AW80),-1,0)</f>
        <v>0</v>
      </c>
      <c r="BF82" s="75" t="str">
        <f t="shared" si="159"/>
        <v>Coventry Godiva</v>
      </c>
      <c r="BG82" s="374">
        <f t="shared" si="178"/>
        <v>4</v>
      </c>
      <c r="BH82" s="18">
        <f t="shared" si="179"/>
        <v>4</v>
      </c>
      <c r="BI82" s="366">
        <f t="shared" si="180"/>
        <v>3.5</v>
      </c>
    </row>
    <row r="83" spans="1:68" s="75" customFormat="1" x14ac:dyDescent="0.25">
      <c r="A83" s="107" t="str">
        <f>'Event Details'!D$26</f>
        <v>I</v>
      </c>
      <c r="B83" s="32">
        <f>IF(A$2&gt;=4,4,"")</f>
        <v>4</v>
      </c>
      <c r="C83" s="56" t="str">
        <f>IF(B83="","",'Event Details'!E$26)</f>
        <v>Kettering</v>
      </c>
      <c r="D83" s="349">
        <f t="shared" ref="D83:F87" si="181">IF(BG32="","",BG32+BG49+BG66)</f>
        <v>9</v>
      </c>
      <c r="E83" s="156">
        <f t="shared" si="181"/>
        <v>6</v>
      </c>
      <c r="F83" s="350">
        <f t="shared" si="181"/>
        <v>9</v>
      </c>
      <c r="G83" s="418">
        <f>IF(D83="","",RANK(D83,D$80:D$87,0)+COUNTIF(D$80:D83,D83)-1)</f>
        <v>6</v>
      </c>
      <c r="H83" s="123">
        <f>IF(E83="","",RANK(E83,E$80:E$87,0)+COUNTIF(E$80:E83,E83)-1)</f>
        <v>8</v>
      </c>
      <c r="I83" s="419">
        <f>IF(F83="","",RANK(F83,F$80:F$87,0)+COUNTIF(F$80:F83,F83)-1)</f>
        <v>8</v>
      </c>
      <c r="J83" t="str">
        <f t="shared" si="160"/>
        <v>Kettering</v>
      </c>
      <c r="K83" s="402">
        <f t="shared" si="161"/>
        <v>5</v>
      </c>
      <c r="L83" s="361" t="str">
        <f t="shared" si="144"/>
        <v>Solihull</v>
      </c>
      <c r="M83" s="18">
        <f t="shared" si="145"/>
        <v>13.5</v>
      </c>
      <c r="N83" s="366">
        <f t="shared" si="162"/>
        <v>5</v>
      </c>
      <c r="O83" s="361" t="str">
        <f t="shared" si="146"/>
        <v>Solihull</v>
      </c>
      <c r="P83" s="18">
        <f t="shared" si="147"/>
        <v>16</v>
      </c>
      <c r="Q83" s="366">
        <f t="shared" si="163"/>
        <v>5</v>
      </c>
      <c r="R83" s="361" t="str">
        <f t="shared" si="148"/>
        <v>Banbury</v>
      </c>
      <c r="S83" s="18">
        <f t="shared" si="149"/>
        <v>12</v>
      </c>
      <c r="T83" s="366">
        <f t="shared" si="164"/>
        <v>5</v>
      </c>
      <c r="U83" s="370">
        <v>4</v>
      </c>
      <c r="V83" s="379" t="str">
        <f t="shared" si="165"/>
        <v>Kettering</v>
      </c>
      <c r="W83" s="404">
        <f t="shared" si="150"/>
        <v>15</v>
      </c>
      <c r="X83" s="386">
        <f t="shared" si="166"/>
        <v>4</v>
      </c>
      <c r="Y83" s="392">
        <f>RANK(X83,X$80:X$87,0)+COUNTIF(X$80:X83,X83)-1</f>
        <v>7</v>
      </c>
      <c r="Z83" s="200" t="str">
        <f t="shared" si="151"/>
        <v>Kettering</v>
      </c>
      <c r="AA83" s="393">
        <f t="shared" si="152"/>
        <v>4</v>
      </c>
      <c r="AB83" s="275" t="str">
        <f t="shared" si="167"/>
        <v>Solihull</v>
      </c>
      <c r="AC83" s="68">
        <f t="shared" si="168"/>
        <v>10</v>
      </c>
      <c r="AD83" s="68">
        <f t="shared" si="169"/>
        <v>29.5</v>
      </c>
      <c r="AE83" s="366">
        <f t="shared" si="170"/>
        <v>5</v>
      </c>
      <c r="AF83" s="276">
        <f t="shared" si="153"/>
        <v>0</v>
      </c>
      <c r="AG83" s="276">
        <f t="shared" si="154"/>
        <v>0</v>
      </c>
      <c r="AH83" s="276">
        <f>IF(AND($AC83=$AC86,$AD83&lt;$AD86),1,0)</f>
        <v>0</v>
      </c>
      <c r="AI83" s="276">
        <f>IF(AND($AC83=$AC87,$AD83&lt;$AD87),1,0)</f>
        <v>0</v>
      </c>
      <c r="AJ83" s="276">
        <f>IF(AND($AC83=$AC82,$AD83&gt;$AD82),-1,0)</f>
        <v>0</v>
      </c>
      <c r="AK83" s="276">
        <f>IF(AND($AC83=$AC81,$AD83&gt;$AD81),-1,0)</f>
        <v>0</v>
      </c>
      <c r="AL83" s="277">
        <f>IF(AND($AC83=$AC80,$AD83&gt;$AD80),-1,0)</f>
        <v>0</v>
      </c>
      <c r="AM83"/>
      <c r="AN83" s="370">
        <v>4</v>
      </c>
      <c r="AO83" s="379" t="str">
        <f t="shared" si="171"/>
        <v>Kettering</v>
      </c>
      <c r="AP83" s="404">
        <f t="shared" si="155"/>
        <v>24</v>
      </c>
      <c r="AQ83" s="386">
        <f t="shared" si="172"/>
        <v>5</v>
      </c>
      <c r="AR83" s="392">
        <f>RANK(AQ83,AQ$80:AQ$87,0)+COUNTIF(AQ$80:AQ83,AQ83)-1</f>
        <v>8</v>
      </c>
      <c r="AS83" s="200" t="str">
        <f t="shared" si="173"/>
        <v>Kettering</v>
      </c>
      <c r="AT83" s="393">
        <f t="shared" si="156"/>
        <v>4</v>
      </c>
      <c r="AU83" s="275" t="str">
        <f t="shared" si="174"/>
        <v>Solihull</v>
      </c>
      <c r="AV83" s="68">
        <f t="shared" si="175"/>
        <v>13.5</v>
      </c>
      <c r="AW83" s="68">
        <f t="shared" si="176"/>
        <v>40.5</v>
      </c>
      <c r="AX83" s="366">
        <f t="shared" si="177"/>
        <v>5</v>
      </c>
      <c r="AY83" s="276">
        <f t="shared" si="157"/>
        <v>0</v>
      </c>
      <c r="AZ83" s="276">
        <f t="shared" si="158"/>
        <v>0</v>
      </c>
      <c r="BA83" s="276">
        <f>IF(AND($AV83=$AV86,$AW83&lt;$AW86),1,0)</f>
        <v>0</v>
      </c>
      <c r="BB83" s="276">
        <f>IF(AND($AV83=$AV87,$AW83&lt;$AW87),1,0)</f>
        <v>0</v>
      </c>
      <c r="BC83" s="276">
        <f>IF(AND($AV83=$AV82,$AW83&gt;$AW82),-1,0)</f>
        <v>0</v>
      </c>
      <c r="BD83" s="276">
        <f>IF(AND($AV83=$AV81,$AW83&gt;$AW81),-1,0)</f>
        <v>0</v>
      </c>
      <c r="BE83" s="277">
        <f>IF(AND($AV83=$AV80,$AW83&gt;$AW80),-1,0)</f>
        <v>0</v>
      </c>
      <c r="BF83" s="75" t="str">
        <f t="shared" si="159"/>
        <v>Kettering</v>
      </c>
      <c r="BG83" s="374">
        <f t="shared" si="178"/>
        <v>3</v>
      </c>
      <c r="BH83" s="18">
        <f t="shared" si="179"/>
        <v>1</v>
      </c>
      <c r="BI83" s="366">
        <f t="shared" si="180"/>
        <v>1</v>
      </c>
    </row>
    <row r="84" spans="1:68" s="75" customFormat="1" x14ac:dyDescent="0.25">
      <c r="A84" s="107" t="str">
        <f>'Event Details'!D$27</f>
        <v>A</v>
      </c>
      <c r="B84" s="32">
        <f>IF(A$2&gt;=5,5,"")</f>
        <v>5</v>
      </c>
      <c r="C84" s="56" t="str">
        <f>IF(B84="","",'Event Details'!E$27)</f>
        <v>Leicester</v>
      </c>
      <c r="D84" s="349">
        <f t="shared" si="181"/>
        <v>6</v>
      </c>
      <c r="E84" s="156">
        <f t="shared" si="181"/>
        <v>8</v>
      </c>
      <c r="F84" s="350">
        <f t="shared" si="181"/>
        <v>9.5</v>
      </c>
      <c r="G84" s="418">
        <f>IF(D84="","",RANK(D84,D$80:D$87,0)+COUNTIF(D$80:D84,D84)-1)</f>
        <v>8</v>
      </c>
      <c r="H84" s="123">
        <f>IF(E84="","",RANK(E84,E$80:E$87,0)+COUNTIF(E$80:E84,E84)-1)</f>
        <v>6</v>
      </c>
      <c r="I84" s="419">
        <f>IF(F84="","",RANK(F84,F$80:F$87,0)+COUNTIF(F$80:F84,F84)-1)</f>
        <v>7</v>
      </c>
      <c r="J84" t="str">
        <f t="shared" si="160"/>
        <v>Leicester</v>
      </c>
      <c r="K84" s="402">
        <f t="shared" si="161"/>
        <v>4</v>
      </c>
      <c r="L84" s="361" t="str">
        <f t="shared" si="144"/>
        <v>Coventry Godiva</v>
      </c>
      <c r="M84" s="18">
        <f t="shared" si="145"/>
        <v>12</v>
      </c>
      <c r="N84" s="366">
        <f t="shared" si="162"/>
        <v>4</v>
      </c>
      <c r="O84" s="361" t="str">
        <f t="shared" si="146"/>
        <v>Coventry Godiva</v>
      </c>
      <c r="P84" s="18">
        <f t="shared" si="147"/>
        <v>12</v>
      </c>
      <c r="Q84" s="366">
        <f t="shared" si="163"/>
        <v>4</v>
      </c>
      <c r="R84" s="361" t="str">
        <f t="shared" si="148"/>
        <v>Coventry Godiva</v>
      </c>
      <c r="S84" s="18">
        <f t="shared" si="149"/>
        <v>11</v>
      </c>
      <c r="T84" s="366">
        <f t="shared" si="164"/>
        <v>3.5</v>
      </c>
      <c r="U84" s="370">
        <v>5</v>
      </c>
      <c r="V84" s="379" t="str">
        <f t="shared" si="165"/>
        <v>Leicester</v>
      </c>
      <c r="W84" s="404">
        <f t="shared" si="150"/>
        <v>14</v>
      </c>
      <c r="X84" s="386">
        <f t="shared" si="166"/>
        <v>4</v>
      </c>
      <c r="Y84" s="392">
        <f>RANK(X84,X$80:X$87,0)+COUNTIF(X$80:X84,X84)-1</f>
        <v>8</v>
      </c>
      <c r="Z84" s="200" t="str">
        <f t="shared" si="151"/>
        <v>Leicester</v>
      </c>
      <c r="AA84" s="393">
        <f t="shared" si="152"/>
        <v>5</v>
      </c>
      <c r="AB84" s="275" t="str">
        <f t="shared" si="167"/>
        <v>Coventry Godiva</v>
      </c>
      <c r="AC84" s="68">
        <f t="shared" si="168"/>
        <v>8</v>
      </c>
      <c r="AD84" s="68">
        <f t="shared" si="169"/>
        <v>24</v>
      </c>
      <c r="AE84" s="366">
        <f t="shared" si="170"/>
        <v>4</v>
      </c>
      <c r="AF84" s="276">
        <f t="shared" si="153"/>
        <v>0</v>
      </c>
      <c r="AG84" s="276">
        <f t="shared" si="154"/>
        <v>0</v>
      </c>
      <c r="AH84" s="276">
        <f>IF(AND($AC84=$AC87,$AD84&lt;$AD87),1,0)</f>
        <v>0</v>
      </c>
      <c r="AI84" s="276">
        <f>IF(AND($AC84=$AC83,$AD84&gt;$AD83),-1,0)</f>
        <v>0</v>
      </c>
      <c r="AJ84" s="276">
        <f>IF(AND($AC84=$AC82,$AD84&gt;$AD82),-1,0)</f>
        <v>0</v>
      </c>
      <c r="AK84" s="276">
        <f>IF(AND($AC84=$AC81,$AD84&gt;$AD81),-1,0)</f>
        <v>0</v>
      </c>
      <c r="AL84" s="277">
        <f>IF(AND($AC84=$AC80,$AD84&gt;$AD80),-1,0)</f>
        <v>0</v>
      </c>
      <c r="AM84"/>
      <c r="AN84" s="370">
        <v>5</v>
      </c>
      <c r="AO84" s="379" t="str">
        <f t="shared" si="171"/>
        <v>Leicester</v>
      </c>
      <c r="AP84" s="404">
        <f t="shared" si="155"/>
        <v>23.5</v>
      </c>
      <c r="AQ84" s="386">
        <f t="shared" si="172"/>
        <v>6</v>
      </c>
      <c r="AR84" s="392">
        <f>RANK(AQ84,AQ$80:AQ$87,0)+COUNTIF(AQ$80:AQ84,AQ84)-1</f>
        <v>7</v>
      </c>
      <c r="AS84" s="200" t="str">
        <f t="shared" si="173"/>
        <v>Leicester</v>
      </c>
      <c r="AT84" s="393">
        <f t="shared" si="156"/>
        <v>5</v>
      </c>
      <c r="AU84" s="275" t="str">
        <f t="shared" si="174"/>
        <v>Coventry Godiva</v>
      </c>
      <c r="AV84" s="68">
        <f t="shared" si="175"/>
        <v>11.5</v>
      </c>
      <c r="AW84" s="68">
        <f t="shared" si="176"/>
        <v>35</v>
      </c>
      <c r="AX84" s="366">
        <f t="shared" si="177"/>
        <v>4</v>
      </c>
      <c r="AY84" s="276">
        <f t="shared" si="157"/>
        <v>0</v>
      </c>
      <c r="AZ84" s="276">
        <f t="shared" si="158"/>
        <v>0</v>
      </c>
      <c r="BA84" s="276">
        <f>IF(AND($AV84=$AV87,$AW84&lt;$AW87),1,0)</f>
        <v>0</v>
      </c>
      <c r="BB84" s="276">
        <f>IF(AND($AV84=$AV83,$AW84&gt;$AW83),-1,0)</f>
        <v>0</v>
      </c>
      <c r="BC84" s="276">
        <f>IF(AND($AV84=$AV82,$AW84&gt;$AW82),-1,0)</f>
        <v>0</v>
      </c>
      <c r="BD84" s="276">
        <f>IF(AND($AV84=$AV81,$AW84&gt;$AW81),-1,0)</f>
        <v>0</v>
      </c>
      <c r="BE84" s="277">
        <f>IF(AND($AV84=$AV80,$AW84&gt;$AW80),-1,0)</f>
        <v>0</v>
      </c>
      <c r="BF84" s="75" t="str">
        <f t="shared" si="159"/>
        <v>Leicester</v>
      </c>
      <c r="BG84" s="374">
        <f t="shared" si="178"/>
        <v>1</v>
      </c>
      <c r="BH84" s="18">
        <f t="shared" si="179"/>
        <v>3</v>
      </c>
      <c r="BI84" s="366">
        <f t="shared" si="180"/>
        <v>2</v>
      </c>
    </row>
    <row r="85" spans="1:68" s="75" customFormat="1" x14ac:dyDescent="0.25">
      <c r="A85" s="107" t="str">
        <f>'Event Details'!D$28</f>
        <v>R</v>
      </c>
      <c r="B85" s="32">
        <f>IF(A$2&gt;=6,6,"")</f>
        <v>6</v>
      </c>
      <c r="C85" s="56" t="str">
        <f>IF(B85="","",'Event Details'!E$28)</f>
        <v>Rugby &amp; N'hampton</v>
      </c>
      <c r="D85" s="349">
        <f t="shared" si="181"/>
        <v>18</v>
      </c>
      <c r="E85" s="156">
        <f t="shared" si="181"/>
        <v>20</v>
      </c>
      <c r="F85" s="350">
        <f t="shared" si="181"/>
        <v>16.5</v>
      </c>
      <c r="G85" s="418">
        <f>IF(D85="","",RANK(D85,D$80:D$87,0)+COUNTIF(D$80:D85,D85)-1)</f>
        <v>3</v>
      </c>
      <c r="H85" s="123">
        <f>IF(E85="","",RANK(E85,E$80:E$87,0)+COUNTIF(E$80:E85,E85)-1)</f>
        <v>1</v>
      </c>
      <c r="I85" s="419">
        <f>IF(F85="","",RANK(F85,F$80:F$87,0)+COUNTIF(F$80:F85,F85)-1)</f>
        <v>2</v>
      </c>
      <c r="J85" t="str">
        <f t="shared" si="160"/>
        <v>Rugby &amp; N'hampton</v>
      </c>
      <c r="K85" s="402">
        <f t="shared" si="161"/>
        <v>3</v>
      </c>
      <c r="L85" s="361" t="str">
        <f t="shared" si="144"/>
        <v>Kettering</v>
      </c>
      <c r="M85" s="18">
        <f t="shared" si="145"/>
        <v>9</v>
      </c>
      <c r="N85" s="366">
        <f t="shared" si="162"/>
        <v>3</v>
      </c>
      <c r="O85" s="361" t="str">
        <f t="shared" si="146"/>
        <v>Leicester</v>
      </c>
      <c r="P85" s="18">
        <f t="shared" si="147"/>
        <v>8</v>
      </c>
      <c r="Q85" s="366">
        <f t="shared" si="163"/>
        <v>3</v>
      </c>
      <c r="R85" s="361" t="str">
        <f t="shared" si="148"/>
        <v>Solihull</v>
      </c>
      <c r="S85" s="18">
        <f t="shared" si="149"/>
        <v>11</v>
      </c>
      <c r="T85" s="366">
        <f t="shared" si="164"/>
        <v>3.5</v>
      </c>
      <c r="U85" s="370">
        <v>6</v>
      </c>
      <c r="V85" s="379" t="str">
        <f t="shared" si="165"/>
        <v>Rugby &amp; N'hampton</v>
      </c>
      <c r="W85" s="404">
        <f t="shared" si="150"/>
        <v>38</v>
      </c>
      <c r="X85" s="386">
        <f t="shared" si="166"/>
        <v>13.5</v>
      </c>
      <c r="Y85" s="392">
        <f>RANK(X85,X$80:X$87,0)+COUNTIF(X$80:X85,X85)-1</f>
        <v>3</v>
      </c>
      <c r="Z85" s="200" t="str">
        <f t="shared" si="151"/>
        <v>Rugby &amp; N'hampton</v>
      </c>
      <c r="AA85" s="393">
        <f t="shared" si="152"/>
        <v>7</v>
      </c>
      <c r="AB85" s="275" t="str">
        <f t="shared" si="167"/>
        <v>Banbury</v>
      </c>
      <c r="AC85" s="68">
        <f t="shared" si="168"/>
        <v>4</v>
      </c>
      <c r="AD85" s="68">
        <f t="shared" si="169"/>
        <v>14</v>
      </c>
      <c r="AE85" s="366">
        <f t="shared" si="170"/>
        <v>2</v>
      </c>
      <c r="AF85" s="276">
        <f t="shared" si="153"/>
        <v>1</v>
      </c>
      <c r="AG85" s="276">
        <f t="shared" si="154"/>
        <v>0</v>
      </c>
      <c r="AH85" s="276">
        <f>IF(AND($AC85=$AC84,$AD85&gt;$AD84),-1,0)</f>
        <v>0</v>
      </c>
      <c r="AI85" s="276">
        <f>IF(AND($AC85=$AC83,$AD85&gt;$AD83),-1,0)</f>
        <v>0</v>
      </c>
      <c r="AJ85" s="276">
        <f>IF(AND($AC85=$AC82,$AD85&gt;$AD82),-1,0)</f>
        <v>0</v>
      </c>
      <c r="AK85" s="276">
        <f>IF(AND($AC85=$AC81,$AD85&gt;$AD81),-1,0)</f>
        <v>0</v>
      </c>
      <c r="AL85" s="277">
        <f>IF(AND($AC85=$AC80,$AD85&gt;$AD80),-1,0)</f>
        <v>0</v>
      </c>
      <c r="AM85"/>
      <c r="AN85" s="370">
        <v>6</v>
      </c>
      <c r="AO85" s="379" t="str">
        <f t="shared" si="171"/>
        <v>Rugby &amp; N'hampton</v>
      </c>
      <c r="AP85" s="404">
        <f t="shared" si="155"/>
        <v>54.5</v>
      </c>
      <c r="AQ85" s="386">
        <f t="shared" si="172"/>
        <v>20.5</v>
      </c>
      <c r="AR85" s="392">
        <f>RANK(AQ85,AQ$80:AQ$87,0)+COUNTIF(AQ$80:AQ85,AQ85)-1</f>
        <v>2</v>
      </c>
      <c r="AS85" s="200" t="str">
        <f t="shared" si="173"/>
        <v>Rugby &amp; N'hampton</v>
      </c>
      <c r="AT85" s="393">
        <f t="shared" si="156"/>
        <v>6</v>
      </c>
      <c r="AU85" s="275" t="str">
        <f t="shared" si="174"/>
        <v>Banbury</v>
      </c>
      <c r="AV85" s="68">
        <f t="shared" si="175"/>
        <v>9</v>
      </c>
      <c r="AW85" s="68">
        <f t="shared" si="176"/>
        <v>26</v>
      </c>
      <c r="AX85" s="366">
        <f t="shared" si="177"/>
        <v>3</v>
      </c>
      <c r="AY85" s="276">
        <f t="shared" si="157"/>
        <v>0</v>
      </c>
      <c r="AZ85" s="276">
        <f t="shared" si="158"/>
        <v>0</v>
      </c>
      <c r="BA85" s="276">
        <f>IF(AND($AV85=$AV84,$AW85&gt;$AW84),-1,0)</f>
        <v>0</v>
      </c>
      <c r="BB85" s="276">
        <f>IF(AND($AV85=$AV83,$AW85&gt;$AW83),-1,0)</f>
        <v>0</v>
      </c>
      <c r="BC85" s="276">
        <f>IF(AND($AV85=$AV82,$AW85&gt;$AW82),-1,0)</f>
        <v>0</v>
      </c>
      <c r="BD85" s="276">
        <f>IF(AND($AV85=$AV81,$AW85&gt;$AW81),-1,0)</f>
        <v>0</v>
      </c>
      <c r="BE85" s="277">
        <f>IF(AND($AV85=$AV80,$AW85&gt;$AW80),-1,0)</f>
        <v>0</v>
      </c>
      <c r="BF85" s="75" t="str">
        <f t="shared" si="159"/>
        <v>Rugby &amp; N'hampton</v>
      </c>
      <c r="BG85" s="374">
        <f t="shared" si="178"/>
        <v>6</v>
      </c>
      <c r="BH85" s="18">
        <f t="shared" si="179"/>
        <v>7.5</v>
      </c>
      <c r="BI85" s="366">
        <f t="shared" si="180"/>
        <v>7</v>
      </c>
    </row>
    <row r="86" spans="1:68" s="75" customFormat="1" x14ac:dyDescent="0.25">
      <c r="A86" s="107" t="str">
        <f>'Event Details'!D$29</f>
        <v>M</v>
      </c>
      <c r="B86" s="32">
        <f>IF(A$2&gt;=7,7,"")</f>
        <v>7</v>
      </c>
      <c r="C86" s="56" t="str">
        <f>IF(B86="","",'Event Details'!E$29)</f>
        <v>Solihull</v>
      </c>
      <c r="D86" s="349">
        <f t="shared" si="181"/>
        <v>13.5</v>
      </c>
      <c r="E86" s="156">
        <f t="shared" si="181"/>
        <v>16</v>
      </c>
      <c r="F86" s="350">
        <f t="shared" si="181"/>
        <v>11</v>
      </c>
      <c r="G86" s="418">
        <f>IF(D86="","",RANK(D86,D$80:D$87,0)+COUNTIF(D$80:D86,D86)-1)</f>
        <v>4</v>
      </c>
      <c r="H86" s="123">
        <f>IF(E86="","",RANK(E86,E$80:E$87,0)+COUNTIF(E$80:E86,E86)-1)</f>
        <v>4</v>
      </c>
      <c r="I86" s="419">
        <f>IF(F86="","",RANK(F86,F$80:F$87,0)+COUNTIF(F$80:F86,F86)-1)</f>
        <v>6</v>
      </c>
      <c r="J86" t="str">
        <f t="shared" si="160"/>
        <v>Solihull</v>
      </c>
      <c r="K86" s="402">
        <f t="shared" si="161"/>
        <v>2</v>
      </c>
      <c r="L86" s="361" t="str">
        <f t="shared" si="144"/>
        <v>Banbury</v>
      </c>
      <c r="M86" s="18">
        <f t="shared" si="145"/>
        <v>7</v>
      </c>
      <c r="N86" s="366">
        <f t="shared" si="162"/>
        <v>2</v>
      </c>
      <c r="O86" s="361" t="str">
        <f t="shared" si="146"/>
        <v>Banbury</v>
      </c>
      <c r="P86" s="18">
        <f t="shared" si="147"/>
        <v>7</v>
      </c>
      <c r="Q86" s="366">
        <f t="shared" si="163"/>
        <v>2</v>
      </c>
      <c r="R86" s="361" t="str">
        <f t="shared" si="148"/>
        <v>Leicester</v>
      </c>
      <c r="S86" s="18">
        <f t="shared" si="149"/>
        <v>9.5</v>
      </c>
      <c r="T86" s="366">
        <f t="shared" si="164"/>
        <v>2</v>
      </c>
      <c r="U86" s="370">
        <v>7</v>
      </c>
      <c r="V86" s="379" t="str">
        <f t="shared" si="165"/>
        <v>Solihull</v>
      </c>
      <c r="W86" s="404">
        <f t="shared" si="150"/>
        <v>29.5</v>
      </c>
      <c r="X86" s="386">
        <f t="shared" si="166"/>
        <v>10</v>
      </c>
      <c r="Y86" s="392">
        <f>RANK(X86,X$80:X$87,0)+COUNTIF(X$80:X86,X86)-1</f>
        <v>4</v>
      </c>
      <c r="Z86" s="200" t="str">
        <f t="shared" si="151"/>
        <v>Solihull</v>
      </c>
      <c r="AA86" s="393">
        <f t="shared" si="152"/>
        <v>6</v>
      </c>
      <c r="AB86" s="275" t="str">
        <f t="shared" si="167"/>
        <v>Kettering</v>
      </c>
      <c r="AC86" s="68">
        <f t="shared" si="168"/>
        <v>4</v>
      </c>
      <c r="AD86" s="68">
        <f t="shared" si="169"/>
        <v>15</v>
      </c>
      <c r="AE86" s="366">
        <f t="shared" si="170"/>
        <v>2</v>
      </c>
      <c r="AF86" s="276">
        <f t="shared" si="153"/>
        <v>0</v>
      </c>
      <c r="AG86" s="276">
        <f>IF(AND($AC86=$AC85,$AD86&gt;$AD85),-1,0)</f>
        <v>-1</v>
      </c>
      <c r="AH86" s="276">
        <f>IF(AND($AC86=$AC84,$AD86&gt;$AD84),-1,0)</f>
        <v>0</v>
      </c>
      <c r="AI86" s="276">
        <f>IF(AND($AC86=$AC83,$AD86&gt;$AD83),-1,0)</f>
        <v>0</v>
      </c>
      <c r="AJ86" s="276">
        <f>IF(AND($AC86=$AC82,$AD86&gt;$AD82),-1,0)</f>
        <v>0</v>
      </c>
      <c r="AK86" s="276">
        <f>IF(AND($AC86=$AC81,$AD86&gt;$AD81),-1,0)</f>
        <v>0</v>
      </c>
      <c r="AL86" s="277">
        <f>IF(AND($AC86=$AC80,$AD86&gt;$AD80),-1,0)</f>
        <v>0</v>
      </c>
      <c r="AM86"/>
      <c r="AN86" s="370">
        <v>7</v>
      </c>
      <c r="AO86" s="379" t="str">
        <f t="shared" si="171"/>
        <v>Solihull</v>
      </c>
      <c r="AP86" s="404">
        <f t="shared" si="155"/>
        <v>40.5</v>
      </c>
      <c r="AQ86" s="386">
        <f t="shared" si="172"/>
        <v>13.5</v>
      </c>
      <c r="AR86" s="392">
        <f>RANK(AQ86,AQ$80:AQ$87,0)+COUNTIF(AQ$80:AQ86,AQ86)-1</f>
        <v>4</v>
      </c>
      <c r="AS86" s="200" t="str">
        <f t="shared" si="173"/>
        <v>Solihull</v>
      </c>
      <c r="AT86" s="393">
        <f t="shared" si="156"/>
        <v>7</v>
      </c>
      <c r="AU86" s="275" t="str">
        <f t="shared" si="174"/>
        <v>Leicester</v>
      </c>
      <c r="AV86" s="68">
        <f t="shared" si="175"/>
        <v>6</v>
      </c>
      <c r="AW86" s="68">
        <f t="shared" si="176"/>
        <v>23.5</v>
      </c>
      <c r="AX86" s="366">
        <f t="shared" si="177"/>
        <v>2</v>
      </c>
      <c r="AY86" s="276">
        <f t="shared" si="157"/>
        <v>0</v>
      </c>
      <c r="AZ86" s="276">
        <f>IF(AND($AV86=$AV85,$AW86&gt;$AW85),-1,0)</f>
        <v>0</v>
      </c>
      <c r="BA86" s="276">
        <f>IF(AND($AV86=$AV84,$AW86&gt;$AW84),-1,0)</f>
        <v>0</v>
      </c>
      <c r="BB86" s="276">
        <f>IF(AND($AV86=$AV83,$AW86&gt;$AW83),-1,0)</f>
        <v>0</v>
      </c>
      <c r="BC86" s="276">
        <f>IF(AND($AV86=$AV82,$AW86&gt;$AW82),-1,0)</f>
        <v>0</v>
      </c>
      <c r="BD86" s="276">
        <f>IF(AND($AV86=$AV81,$AW86&gt;$AW81),-1,0)</f>
        <v>0</v>
      </c>
      <c r="BE86" s="277">
        <f>IF(AND($AV86=$AV80,$AW86&gt;$AW80),-1,0)</f>
        <v>0</v>
      </c>
      <c r="BF86" s="75" t="str">
        <f t="shared" si="159"/>
        <v>Solihull</v>
      </c>
      <c r="BG86" s="374">
        <f t="shared" si="178"/>
        <v>5</v>
      </c>
      <c r="BH86" s="18">
        <f t="shared" si="179"/>
        <v>5</v>
      </c>
      <c r="BI86" s="366">
        <f t="shared" si="180"/>
        <v>3.5</v>
      </c>
    </row>
    <row r="87" spans="1:68" s="75" customFormat="1" x14ac:dyDescent="0.25">
      <c r="A87" s="107" t="str">
        <f>'Event Details'!D$30</f>
        <v>D</v>
      </c>
      <c r="B87" s="32">
        <f>IF(A$2&gt;=8,8,"")</f>
        <v>8</v>
      </c>
      <c r="C87" s="56" t="str">
        <f>IF(B87="","",'Event Details'!E$30)</f>
        <v>Stratford</v>
      </c>
      <c r="D87" s="349">
        <f t="shared" si="181"/>
        <v>18.5</v>
      </c>
      <c r="E87" s="156">
        <f t="shared" si="181"/>
        <v>20</v>
      </c>
      <c r="F87" s="350">
        <f t="shared" si="181"/>
        <v>23</v>
      </c>
      <c r="G87" s="418">
        <f>IF(D87="","",RANK(D87,D$80:D$87,0)+COUNTIF(D$80:D87,D87)-1)</f>
        <v>2</v>
      </c>
      <c r="H87" s="123">
        <f>IF(E87="","",RANK(E87,E$80:E$87,0)+COUNTIF(E$80:E87,E87)-1)</f>
        <v>2</v>
      </c>
      <c r="I87" s="419">
        <f>IF(F87="","",RANK(F87,F$80:F$87,0)+COUNTIF(F$80:F87,F87)-1)</f>
        <v>1</v>
      </c>
      <c r="J87" t="str">
        <f t="shared" si="160"/>
        <v>Stratford</v>
      </c>
      <c r="K87" s="402">
        <f t="shared" si="161"/>
        <v>1</v>
      </c>
      <c r="L87" s="361" t="str">
        <f t="shared" si="144"/>
        <v>Leicester</v>
      </c>
      <c r="M87" s="18">
        <f t="shared" si="145"/>
        <v>6</v>
      </c>
      <c r="N87" s="366">
        <f t="shared" si="162"/>
        <v>1</v>
      </c>
      <c r="O87" s="361" t="str">
        <f t="shared" si="146"/>
        <v>Kettering</v>
      </c>
      <c r="P87" s="18">
        <f t="shared" si="147"/>
        <v>6</v>
      </c>
      <c r="Q87" s="366">
        <f t="shared" si="163"/>
        <v>1</v>
      </c>
      <c r="R87" s="361" t="str">
        <f t="shared" si="148"/>
        <v>Kettering</v>
      </c>
      <c r="S87" s="18">
        <f t="shared" si="149"/>
        <v>9</v>
      </c>
      <c r="T87" s="366">
        <f t="shared" si="164"/>
        <v>1</v>
      </c>
      <c r="U87" s="370">
        <v>8</v>
      </c>
      <c r="V87" s="379" t="str">
        <f t="shared" si="165"/>
        <v>Stratford</v>
      </c>
      <c r="W87" s="404">
        <f t="shared" si="150"/>
        <v>38.5</v>
      </c>
      <c r="X87" s="386">
        <f t="shared" si="166"/>
        <v>14.5</v>
      </c>
      <c r="Y87" s="392">
        <f>RANK(X87,X$80:X$87,0)+COUNTIF(X$80:X87,X87)-1</f>
        <v>1</v>
      </c>
      <c r="Z87" s="200" t="str">
        <f t="shared" si="151"/>
        <v>Stratford</v>
      </c>
      <c r="AA87" s="393">
        <f t="shared" si="152"/>
        <v>8</v>
      </c>
      <c r="AB87" s="275" t="str">
        <f t="shared" si="167"/>
        <v>Leicester</v>
      </c>
      <c r="AC87" s="68">
        <f t="shared" si="168"/>
        <v>4</v>
      </c>
      <c r="AD87" s="68">
        <f t="shared" si="169"/>
        <v>14</v>
      </c>
      <c r="AE87" s="366">
        <f t="shared" si="170"/>
        <v>2</v>
      </c>
      <c r="AF87" s="276">
        <f>IF(AND($AC87=$AC86,$AD87&gt;$AD86),-1,0)</f>
        <v>0</v>
      </c>
      <c r="AG87" s="276">
        <f>IF(AND($AC87=$AC85,$AD87&gt;$AD85),-1,0)</f>
        <v>0</v>
      </c>
      <c r="AH87" s="276">
        <f>IF(AND($AC87=$AC84,$AD87&gt;$AD84),-1,0)</f>
        <v>0</v>
      </c>
      <c r="AI87" s="276">
        <f>IF(AND($AC87=$AC83,$AD87&gt;$AD83),-1,0)</f>
        <v>0</v>
      </c>
      <c r="AJ87" s="276">
        <f>IF(AND($AC87=$AC82,$AD87&gt;$AD82),-1,0)</f>
        <v>0</v>
      </c>
      <c r="AK87" s="276">
        <f>IF(AND($AC87=$AC81,$AD87&gt;$AD81),-1,0)</f>
        <v>0</v>
      </c>
      <c r="AL87" s="277">
        <f>IF(AND($AC87=$AC80,$AD87&gt;$AD80),-1,0)</f>
        <v>0</v>
      </c>
      <c r="AM87"/>
      <c r="AN87" s="370">
        <v>8</v>
      </c>
      <c r="AO87" s="379" t="str">
        <f t="shared" si="171"/>
        <v>Stratford</v>
      </c>
      <c r="AP87" s="404">
        <f t="shared" si="155"/>
        <v>61.5</v>
      </c>
      <c r="AQ87" s="386">
        <f t="shared" si="172"/>
        <v>22.5</v>
      </c>
      <c r="AR87" s="392">
        <f>RANK(AQ87,AQ$80:AQ$87,0)+COUNTIF(AQ$80:AQ87,AQ87)-1</f>
        <v>1</v>
      </c>
      <c r="AS87" s="200" t="str">
        <f t="shared" si="173"/>
        <v>Stratford</v>
      </c>
      <c r="AT87" s="393">
        <f t="shared" si="156"/>
        <v>8</v>
      </c>
      <c r="AU87" s="275" t="str">
        <f t="shared" si="174"/>
        <v>Kettering</v>
      </c>
      <c r="AV87" s="68">
        <f t="shared" si="175"/>
        <v>5</v>
      </c>
      <c r="AW87" s="68">
        <f t="shared" si="176"/>
        <v>24</v>
      </c>
      <c r="AX87" s="366">
        <f t="shared" si="177"/>
        <v>1</v>
      </c>
      <c r="AY87" s="276">
        <f>IF(AND($AV87=$AV86,$AW87&gt;$AW86),-1,0)</f>
        <v>0</v>
      </c>
      <c r="AZ87" s="276">
        <f>IF(AND($AV87=$AV85,$AW87&gt;$AW85),-1,0)</f>
        <v>0</v>
      </c>
      <c r="BA87" s="276">
        <f>IF(AND($AV87=$AV84,$AW87&gt;$AW84),-1,0)</f>
        <v>0</v>
      </c>
      <c r="BB87" s="276">
        <f>IF(AND($AV87=$AV83,$AW87&gt;$AW83),-1,0)</f>
        <v>0</v>
      </c>
      <c r="BC87" s="276">
        <f>IF(AND($AV87=$AV82,$AW87&gt;$AW82),-1,0)</f>
        <v>0</v>
      </c>
      <c r="BD87" s="276">
        <f>IF(AND($AV87=$AV81,$AW87&gt;$AW81),-1,0)</f>
        <v>0</v>
      </c>
      <c r="BE87" s="277">
        <f>IF(AND($AV87=$AV80,$AW87&gt;$AW80),-1,0)</f>
        <v>0</v>
      </c>
      <c r="BF87" s="75" t="str">
        <f t="shared" si="159"/>
        <v>Stratford</v>
      </c>
      <c r="BG87" s="374">
        <f t="shared" si="178"/>
        <v>7</v>
      </c>
      <c r="BH87" s="18">
        <f t="shared" si="179"/>
        <v>7.5</v>
      </c>
      <c r="BI87" s="366">
        <f t="shared" si="180"/>
        <v>8</v>
      </c>
    </row>
    <row r="88" spans="1:68" s="75" customFormat="1" ht="13.8" thickBot="1" x14ac:dyDescent="0.3">
      <c r="A88" s="107">
        <f>'Event Details'!D$31</f>
        <v>0</v>
      </c>
      <c r="B88" s="39" t="str">
        <f>IF(A$2&gt;=9,9,"")</f>
        <v/>
      </c>
      <c r="C88" s="169" t="str">
        <f>IF(B88="","",'Event Details'!E$31)</f>
        <v/>
      </c>
      <c r="D88" s="351"/>
      <c r="E88" s="352"/>
      <c r="F88" s="353"/>
      <c r="G88" s="407"/>
      <c r="H88" s="408"/>
      <c r="I88" s="409"/>
      <c r="J88"/>
      <c r="K88" s="394"/>
      <c r="L88" s="363"/>
      <c r="M88" s="364"/>
      <c r="N88" s="365"/>
      <c r="O88" s="363"/>
      <c r="P88" s="364"/>
      <c r="Q88" s="365"/>
      <c r="R88" s="363"/>
      <c r="S88" s="364"/>
      <c r="T88" s="365"/>
      <c r="U88" s="371" t="str">
        <f>IF(T$2&gt;=9,9,"")</f>
        <v/>
      </c>
      <c r="V88" s="42" t="str">
        <f>IF(Q88="","",'Event Details'!W$30)</f>
        <v/>
      </c>
      <c r="W88" s="387"/>
      <c r="X88" s="388"/>
      <c r="Y88" s="389"/>
      <c r="Z88" s="42" t="str">
        <f>IF(U88="","",'Event Details'!AA$30)</f>
        <v/>
      </c>
      <c r="AA88" s="394"/>
      <c r="AB88" s="375"/>
      <c r="AC88" s="378"/>
      <c r="AD88" s="378"/>
      <c r="AE88" s="378"/>
      <c r="AF88" s="378"/>
      <c r="AG88" s="378"/>
      <c r="AH88" s="378"/>
      <c r="AI88" s="378"/>
      <c r="AJ88" s="378"/>
      <c r="AK88" s="378"/>
      <c r="AL88" s="376"/>
      <c r="AM88"/>
      <c r="AN88" s="371" t="str">
        <f>IF(BH$2&gt;=9,9,"")</f>
        <v/>
      </c>
      <c r="AO88" s="42" t="str">
        <f>IF(T88="","",'Event Details'!AR$30)</f>
        <v/>
      </c>
      <c r="AP88" s="387"/>
      <c r="AQ88" s="388"/>
      <c r="AR88" s="389"/>
      <c r="AS88" s="42" t="str">
        <f>IF(AN88="","",'Event Details'!AV$30)</f>
        <v/>
      </c>
      <c r="AT88" s="394"/>
      <c r="AU88" s="375"/>
      <c r="AV88" s="378"/>
      <c r="AW88" s="378"/>
      <c r="AX88" s="376"/>
      <c r="AY88" s="378"/>
      <c r="AZ88" s="378"/>
      <c r="BA88" s="378"/>
      <c r="BB88" s="378"/>
      <c r="BC88" s="378"/>
      <c r="BD88" s="378"/>
      <c r="BE88" s="376"/>
      <c r="BG88" s="407"/>
      <c r="BH88" s="408"/>
      <c r="BI88" s="409"/>
    </row>
    <row r="89" spans="1:68" s="75" customFormat="1" x14ac:dyDescent="0.25">
      <c r="B89" s="148"/>
      <c r="D89" s="70">
        <f>SUM(D80:D88)</f>
        <v>108</v>
      </c>
      <c r="E89" s="70">
        <f>SUM(E80:E88)</f>
        <v>108</v>
      </c>
      <c r="F89" s="70">
        <f>SUM(F80:F88)</f>
        <v>108</v>
      </c>
      <c r="G89" s="70">
        <f>MAX(G80:G88)</f>
        <v>8</v>
      </c>
      <c r="H89" s="70">
        <f>MAX(H80:H88)</f>
        <v>8</v>
      </c>
      <c r="I89" s="70">
        <f>MAX(I80:I88)</f>
        <v>8</v>
      </c>
      <c r="J89"/>
      <c r="K89" s="9"/>
      <c r="L89"/>
      <c r="M89"/>
      <c r="N89"/>
      <c r="O89"/>
      <c r="P89"/>
      <c r="Q89"/>
      <c r="R89"/>
      <c r="S89"/>
      <c r="T89"/>
      <c r="U89"/>
      <c r="V89"/>
      <c r="W89" s="70"/>
      <c r="X89" s="70"/>
      <c r="Y89"/>
      <c r="Z89" s="70"/>
      <c r="AA89"/>
      <c r="AB89"/>
      <c r="AC89"/>
      <c r="AD89" s="405">
        <f>SUM(AE80:AE88)</f>
        <v>36</v>
      </c>
      <c r="AE89"/>
      <c r="AF89"/>
      <c r="AG89"/>
      <c r="AH89"/>
      <c r="AI89"/>
      <c r="AJ89"/>
      <c r="AK89"/>
      <c r="AL89"/>
      <c r="AM89"/>
      <c r="AN89"/>
      <c r="AO89"/>
      <c r="AP89" s="70"/>
      <c r="AQ89" s="70"/>
      <c r="AR89"/>
      <c r="AS89" s="70"/>
      <c r="AT89"/>
      <c r="AU89"/>
      <c r="AV89"/>
      <c r="AW89" s="405">
        <f>SUM(AX80:AX88)</f>
        <v>36</v>
      </c>
      <c r="AX89"/>
      <c r="AY89"/>
      <c r="AZ89"/>
      <c r="BA89"/>
      <c r="BB89"/>
      <c r="BC89"/>
      <c r="BD89"/>
      <c r="BE89"/>
      <c r="BG89" s="70">
        <f>MAX(BG80:BG88)</f>
        <v>8</v>
      </c>
      <c r="BH89" s="70">
        <f>MAX(BH80:BH88)</f>
        <v>7.5</v>
      </c>
      <c r="BI89" s="70">
        <f>MAX(BI80:BI88)</f>
        <v>8</v>
      </c>
    </row>
    <row r="90" spans="1:68" s="75" customFormat="1" x14ac:dyDescent="0.25">
      <c r="B90" s="148"/>
      <c r="D90" s="70"/>
      <c r="E90" s="70"/>
      <c r="F90" s="70"/>
      <c r="G90" s="70"/>
      <c r="H90" s="70"/>
      <c r="I90" s="70"/>
      <c r="M90" s="154"/>
      <c r="O90" s="70"/>
      <c r="P90" s="70"/>
      <c r="Q90" s="70"/>
      <c r="R90" s="70"/>
      <c r="S90" s="70"/>
      <c r="T90" s="77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</row>
    <row r="91" spans="1:68" s="75" customFormat="1" ht="15.6" x14ac:dyDescent="0.3">
      <c r="B91" s="148"/>
      <c r="D91" s="158" t="s">
        <v>94</v>
      </c>
      <c r="E91" s="70"/>
      <c r="F91" s="70"/>
      <c r="G91" s="70"/>
      <c r="H91" s="81" t="str">
        <f>H$6</f>
        <v>Division 1</v>
      </c>
      <c r="I91" s="70"/>
      <c r="J91"/>
      <c r="K91" s="9"/>
      <c r="L91">
        <v>4</v>
      </c>
      <c r="M91">
        <v>2</v>
      </c>
      <c r="N91"/>
      <c r="O91">
        <v>3</v>
      </c>
      <c r="P91">
        <v>3</v>
      </c>
      <c r="Q91"/>
      <c r="R91">
        <v>2</v>
      </c>
      <c r="S91">
        <v>4</v>
      </c>
      <c r="T91"/>
      <c r="U91"/>
      <c r="V91"/>
      <c r="W91" s="79"/>
      <c r="X91" s="79">
        <v>3</v>
      </c>
      <c r="Y91"/>
      <c r="Z91" s="79"/>
      <c r="AA91">
        <v>2</v>
      </c>
      <c r="AB91">
        <v>3</v>
      </c>
      <c r="AC91">
        <v>2</v>
      </c>
      <c r="AD91"/>
      <c r="AE91"/>
      <c r="AF91"/>
      <c r="AG91"/>
      <c r="AH91"/>
      <c r="AI91"/>
      <c r="AJ91"/>
      <c r="AK91"/>
      <c r="AL91"/>
      <c r="AM91"/>
      <c r="AN91"/>
      <c r="AO91"/>
      <c r="AP91" s="79"/>
      <c r="AQ91" s="79">
        <v>3</v>
      </c>
      <c r="AR91"/>
      <c r="AS91" s="79"/>
      <c r="AT91">
        <v>2</v>
      </c>
      <c r="AU91">
        <v>3</v>
      </c>
      <c r="AV91">
        <v>2</v>
      </c>
      <c r="AW91"/>
      <c r="AX91"/>
      <c r="AY91"/>
      <c r="AZ91"/>
      <c r="BA91"/>
      <c r="BB91"/>
      <c r="BC91"/>
      <c r="BD91"/>
      <c r="BE91"/>
      <c r="BF91" s="79"/>
    </row>
    <row r="92" spans="1:68" s="79" customFormat="1" ht="16.2" thickBot="1" x14ac:dyDescent="0.35">
      <c r="B92" s="149"/>
      <c r="E92" s="158"/>
      <c r="F92" s="158"/>
      <c r="G92" s="158"/>
      <c r="H92" s="158"/>
      <c r="I92" s="158"/>
      <c r="J92"/>
      <c r="K92" s="9"/>
      <c r="L92"/>
      <c r="M92"/>
      <c r="N92"/>
      <c r="O92"/>
      <c r="P92"/>
      <c r="Q92"/>
      <c r="R92"/>
      <c r="S92"/>
      <c r="T92"/>
      <c r="U92"/>
      <c r="V92"/>
      <c r="W92" s="75"/>
      <c r="X92" s="75"/>
      <c r="Y92"/>
      <c r="Z92" s="75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75"/>
      <c r="AQ92" s="75"/>
      <c r="AR92"/>
      <c r="AS92" s="75"/>
      <c r="AT92"/>
      <c r="AU92"/>
      <c r="AV92"/>
      <c r="AW92"/>
      <c r="AX92"/>
      <c r="AY92"/>
      <c r="AZ92"/>
      <c r="BA92"/>
      <c r="BB92"/>
      <c r="BC92"/>
      <c r="BD92"/>
      <c r="BE92"/>
      <c r="BF92" s="75"/>
    </row>
    <row r="93" spans="1:68" s="75" customFormat="1" ht="13.8" thickBot="1" x14ac:dyDescent="0.3">
      <c r="B93" s="148"/>
      <c r="D93" s="554" t="s">
        <v>79</v>
      </c>
      <c r="E93" s="554"/>
      <c r="F93" s="554"/>
      <c r="G93" s="551" t="s">
        <v>81</v>
      </c>
      <c r="H93" s="552"/>
      <c r="I93" s="553"/>
      <c r="J93"/>
      <c r="K93" s="9"/>
      <c r="L93" s="545" t="s">
        <v>121</v>
      </c>
      <c r="M93" s="546"/>
      <c r="N93" s="546"/>
      <c r="O93" s="546"/>
      <c r="P93" s="546"/>
      <c r="Q93" s="546"/>
      <c r="R93" s="546"/>
      <c r="S93" s="546"/>
      <c r="T93" s="547"/>
      <c r="U93" s="545" t="s">
        <v>118</v>
      </c>
      <c r="V93" s="546"/>
      <c r="W93" s="546"/>
      <c r="X93" s="546"/>
      <c r="Y93" s="547"/>
      <c r="Z93"/>
      <c r="AA93" s="539" t="s">
        <v>117</v>
      </c>
      <c r="AB93" s="540"/>
      <c r="AC93" s="540"/>
      <c r="AD93" s="540"/>
      <c r="AE93" s="540"/>
      <c r="AF93" s="540"/>
      <c r="AG93" s="540"/>
      <c r="AH93" s="540"/>
      <c r="AI93" s="540"/>
      <c r="AJ93" s="540"/>
      <c r="AK93" s="540"/>
      <c r="AL93" s="541"/>
      <c r="AM93"/>
      <c r="AN93" s="542" t="s">
        <v>119</v>
      </c>
      <c r="AO93" s="543"/>
      <c r="AP93" s="543"/>
      <c r="AQ93" s="543"/>
      <c r="AR93" s="544"/>
      <c r="AS93"/>
      <c r="AT93" s="539" t="s">
        <v>120</v>
      </c>
      <c r="AU93" s="540"/>
      <c r="AV93" s="540"/>
      <c r="AW93" s="540"/>
      <c r="AX93" s="540"/>
      <c r="AY93" s="540"/>
      <c r="AZ93" s="540"/>
      <c r="BA93" s="540"/>
      <c r="BB93" s="540"/>
      <c r="BC93" s="540"/>
      <c r="BD93" s="540"/>
      <c r="BE93" s="541"/>
    </row>
    <row r="94" spans="1:68" s="75" customFormat="1" x14ac:dyDescent="0.25">
      <c r="B94" s="44" t="s">
        <v>49</v>
      </c>
      <c r="C94" s="49" t="s">
        <v>50</v>
      </c>
      <c r="D94" s="45" t="s">
        <v>38</v>
      </c>
      <c r="E94" s="82" t="s">
        <v>38</v>
      </c>
      <c r="F94" s="83" t="s">
        <v>38</v>
      </c>
      <c r="G94" s="339" t="s">
        <v>38</v>
      </c>
      <c r="H94" s="344" t="s">
        <v>38</v>
      </c>
      <c r="I94" s="340" t="s">
        <v>38</v>
      </c>
      <c r="J94"/>
      <c r="K94" s="400"/>
      <c r="L94" s="548" t="s">
        <v>82</v>
      </c>
      <c r="M94" s="549"/>
      <c r="N94" s="550"/>
      <c r="O94" s="548" t="s">
        <v>83</v>
      </c>
      <c r="P94" s="549"/>
      <c r="Q94" s="550"/>
      <c r="R94" s="548" t="s">
        <v>84</v>
      </c>
      <c r="S94" s="549"/>
      <c r="T94" s="550"/>
      <c r="U94" s="360" t="s">
        <v>49</v>
      </c>
      <c r="V94" s="368"/>
      <c r="W94" s="339"/>
      <c r="X94" s="344"/>
      <c r="Y94" s="340"/>
      <c r="Z94" s="390"/>
      <c r="AA94" s="395" t="s">
        <v>116</v>
      </c>
      <c r="AB94" s="384"/>
      <c r="AC94" s="380"/>
      <c r="AD94" s="380"/>
      <c r="AE94" s="380"/>
      <c r="AF94" s="380"/>
      <c r="AG94" s="380"/>
      <c r="AH94" s="380"/>
      <c r="AI94" s="380"/>
      <c r="AJ94" s="380"/>
      <c r="AK94" s="380"/>
      <c r="AL94" s="381"/>
      <c r="AM94"/>
      <c r="AN94" s="400" t="s">
        <v>49</v>
      </c>
      <c r="AO94" s="390" t="s">
        <v>50</v>
      </c>
      <c r="AP94" s="339"/>
      <c r="AQ94" s="344"/>
      <c r="AR94" s="340"/>
      <c r="AS94" s="390" t="s">
        <v>50</v>
      </c>
      <c r="AT94" s="395" t="s">
        <v>116</v>
      </c>
      <c r="AU94" s="384" t="s">
        <v>19</v>
      </c>
      <c r="AV94" s="380"/>
      <c r="AW94" s="380"/>
      <c r="AX94" s="380"/>
      <c r="AY94" s="380"/>
      <c r="AZ94" s="380"/>
      <c r="BA94" s="380"/>
      <c r="BB94" s="380"/>
      <c r="BC94" s="380"/>
      <c r="BD94" s="380"/>
      <c r="BE94" s="381"/>
    </row>
    <row r="95" spans="1:68" s="75" customFormat="1" ht="13.8" thickBot="1" x14ac:dyDescent="0.3">
      <c r="B95" s="85"/>
      <c r="C95" s="86"/>
      <c r="D95" s="87">
        <v>1</v>
      </c>
      <c r="E95" s="88">
        <v>2</v>
      </c>
      <c r="F95" s="90">
        <v>3</v>
      </c>
      <c r="G95" s="337">
        <v>1</v>
      </c>
      <c r="H95" s="88">
        <v>2</v>
      </c>
      <c r="I95" s="338">
        <v>3</v>
      </c>
      <c r="J95"/>
      <c r="K95" s="401" t="s">
        <v>102</v>
      </c>
      <c r="L95" s="292" t="s">
        <v>19</v>
      </c>
      <c r="M95" s="293" t="s">
        <v>88</v>
      </c>
      <c r="N95" s="294" t="s">
        <v>70</v>
      </c>
      <c r="O95" s="292" t="s">
        <v>19</v>
      </c>
      <c r="P95" s="293" t="s">
        <v>88</v>
      </c>
      <c r="Q95" s="294" t="s">
        <v>70</v>
      </c>
      <c r="R95" s="292" t="s">
        <v>19</v>
      </c>
      <c r="S95" s="293" t="s">
        <v>88</v>
      </c>
      <c r="T95" s="294" t="s">
        <v>70</v>
      </c>
      <c r="U95" s="367"/>
      <c r="V95" s="406" t="s">
        <v>19</v>
      </c>
      <c r="W95" s="337" t="s">
        <v>88</v>
      </c>
      <c r="X95" s="88" t="s">
        <v>89</v>
      </c>
      <c r="Y95" s="294" t="s">
        <v>87</v>
      </c>
      <c r="Z95" s="293" t="s">
        <v>19</v>
      </c>
      <c r="AA95" s="396" t="s">
        <v>87</v>
      </c>
      <c r="AB95" s="385" t="s">
        <v>19</v>
      </c>
      <c r="AC95" s="88" t="s">
        <v>89</v>
      </c>
      <c r="AD95" s="88" t="s">
        <v>88</v>
      </c>
      <c r="AE95" s="88" t="s">
        <v>102</v>
      </c>
      <c r="AF95" s="382"/>
      <c r="AG95" s="382"/>
      <c r="AH95" s="382"/>
      <c r="AI95" s="382"/>
      <c r="AJ95" s="382"/>
      <c r="AK95" s="382"/>
      <c r="AL95" s="383"/>
      <c r="AM95"/>
      <c r="AN95" s="403"/>
      <c r="AO95" s="391"/>
      <c r="AP95" s="337" t="s">
        <v>88</v>
      </c>
      <c r="AQ95" s="88" t="s">
        <v>89</v>
      </c>
      <c r="AR95" s="294" t="s">
        <v>87</v>
      </c>
      <c r="AS95" s="391"/>
      <c r="AT95" s="396" t="s">
        <v>87</v>
      </c>
      <c r="AU95" s="385" t="s">
        <v>54</v>
      </c>
      <c r="AV95" s="88" t="s">
        <v>89</v>
      </c>
      <c r="AW95" s="88" t="s">
        <v>88</v>
      </c>
      <c r="AX95" s="88" t="s">
        <v>102</v>
      </c>
      <c r="AY95" s="382"/>
      <c r="AZ95" s="382"/>
      <c r="BA95" s="382"/>
      <c r="BB95" s="382"/>
      <c r="BC95" s="382"/>
      <c r="BD95" s="382"/>
      <c r="BE95" s="383"/>
    </row>
    <row r="96" spans="1:68" s="75" customFormat="1" ht="13.8" thickBot="1" x14ac:dyDescent="0.3">
      <c r="B96" s="155"/>
      <c r="C96" s="50"/>
      <c r="D96" s="97" t="str">
        <f>IF($A$3=1,O$2,IF($A$3=2,O$3,O$4))</f>
        <v>Rugby &amp; N'hampton</v>
      </c>
      <c r="E96" s="95" t="str">
        <f>IF($A$3=1,P$2,IF($A$3=2,P$3,P$4))</f>
        <v>Coventry</v>
      </c>
      <c r="F96" s="96" t="str">
        <f>IF($A$3=1,Q$2,IF($A$3=2,Q$3,Q$4))</f>
        <v>Banbury</v>
      </c>
      <c r="G96" s="292"/>
      <c r="H96" s="413"/>
      <c r="I96" s="414"/>
      <c r="J96"/>
      <c r="K96" s="402"/>
      <c r="L96" s="361"/>
      <c r="M96" s="17"/>
      <c r="N96" s="362"/>
      <c r="O96" s="361"/>
      <c r="P96" s="17"/>
      <c r="Q96" s="362"/>
      <c r="R96" s="361"/>
      <c r="S96" s="17"/>
      <c r="T96" s="362"/>
      <c r="U96" s="369"/>
      <c r="V96"/>
      <c r="W96" s="372"/>
      <c r="X96" s="377"/>
      <c r="Y96" s="373"/>
      <c r="Z96"/>
      <c r="AA96" s="369"/>
      <c r="AB96" s="372"/>
      <c r="AC96" s="377"/>
      <c r="AD96" s="377"/>
      <c r="AE96" s="377"/>
      <c r="AF96" s="377"/>
      <c r="AG96" s="377"/>
      <c r="AH96" s="377"/>
      <c r="AI96" s="377"/>
      <c r="AJ96" s="377"/>
      <c r="AK96" s="377"/>
      <c r="AL96" s="373"/>
      <c r="AM96"/>
      <c r="AN96" s="369"/>
      <c r="AO96"/>
      <c r="AP96" s="372"/>
      <c r="AQ96" s="377"/>
      <c r="AR96" s="373"/>
      <c r="AS96"/>
      <c r="AT96" s="369"/>
      <c r="AU96" s="372"/>
      <c r="AV96" s="377"/>
      <c r="AW96" s="377"/>
      <c r="AX96" s="373"/>
      <c r="AY96" s="377"/>
      <c r="AZ96" s="377"/>
      <c r="BA96" s="377"/>
      <c r="BB96" s="377"/>
      <c r="BC96" s="377"/>
      <c r="BD96" s="377"/>
      <c r="BE96" s="373"/>
    </row>
    <row r="97" spans="1:65" s="75" customFormat="1" x14ac:dyDescent="0.25">
      <c r="A97" s="75" t="str">
        <f>'Event Details'!D$23</f>
        <v>V</v>
      </c>
      <c r="B97" s="32">
        <v>1</v>
      </c>
      <c r="C97" s="56" t="str">
        <f>IF(B97="","",'Event Details'!E$23)</f>
        <v>Amber Valley</v>
      </c>
      <c r="D97" s="160">
        <f>IF(BG80="","",'Girls Input'!BG80+'Boys Input'!BG80)</f>
        <v>15</v>
      </c>
      <c r="E97" s="161">
        <f>IF(BH80="","",'Girls Input'!BH80+'Boys Input'!BH80)</f>
        <v>11</v>
      </c>
      <c r="F97" s="162">
        <f>IF(BI80="","",'Girls Input'!BI80+'Boys Input'!BI80)</f>
        <v>11.5</v>
      </c>
      <c r="G97" s="415">
        <f>IF(D97="","",RANK(D97,D$97:D$104,0)+COUNTIF(D$97:D97,D97)-1)</f>
        <v>1</v>
      </c>
      <c r="H97" s="416">
        <f>IF(E97="","",RANK(E97,E$97:E$104,0)+COUNTIF(E$97:E97,E97)-1)</f>
        <v>5</v>
      </c>
      <c r="I97" s="417">
        <f>IF(F97="","",RANK(F97,F$97:F$104,0)+COUNTIF(F$97:F97,F97)-1)</f>
        <v>3</v>
      </c>
      <c r="J97" t="str">
        <f>C97</f>
        <v>Amber Valley</v>
      </c>
      <c r="K97" s="402">
        <f>K29</f>
        <v>8</v>
      </c>
      <c r="L97" s="361" t="str">
        <f>IF(G97="","",VLOOKUP(U97,G$97:J$104,L$91,FALSE))</f>
        <v>Amber Valley</v>
      </c>
      <c r="M97" s="18">
        <f>IF(L97="","",VLOOKUP(L97,C$97:D$104,M$91,FALSE))</f>
        <v>15</v>
      </c>
      <c r="N97" s="366">
        <f>IF(AND(M97&gt;0,M97&lt;&gt;""),SUMIF(M$97:M$104,M97,K$97:K$104)/COUNTIF(M$97:M$104,M97),0)</f>
        <v>8</v>
      </c>
      <c r="O97" s="361" t="str">
        <f>IF(H97="","",VLOOKUP(U97,H$97:J$104,O$91,FALSE))</f>
        <v>Stratford</v>
      </c>
      <c r="P97" s="18">
        <f>IF(O97="","",VLOOKUP(O97,C$97:F$104,P$91,FALSE))</f>
        <v>14</v>
      </c>
      <c r="Q97" s="366">
        <f>IF(AND(P97&gt;0,P97&lt;&gt;""),SUMIF(P$97:P$104,P97,K$97:K$104)/COUNTIF(P$97:P$104,P97),0)</f>
        <v>8</v>
      </c>
      <c r="R97" s="361" t="str">
        <f>IF(I97="","",VLOOKUP(U97,I$97:J$104,R$91,FALSE))</f>
        <v>Rugby &amp; N'hampton</v>
      </c>
      <c r="S97" s="18">
        <f>IF(R97="","",VLOOKUP(R97,C$97:F$104,S$91,FALSE))</f>
        <v>15</v>
      </c>
      <c r="T97" s="366">
        <f>IF(AND(S97&gt;0,S97&lt;&gt;""),SUMIF(S$97:S$104,S97,K$97:K$104)/COUNTIF(S$97:S$104,S97),0)</f>
        <v>8</v>
      </c>
      <c r="U97" s="370">
        <v>1</v>
      </c>
      <c r="V97" s="379" t="str">
        <f>C97</f>
        <v>Amber Valley</v>
      </c>
      <c r="W97" s="404">
        <f t="shared" ref="W97:W104" si="182">D97+E97</f>
        <v>26</v>
      </c>
      <c r="X97" s="386">
        <f>VLOOKUP(Z97,L$97:N$104,X$91,FALSE)+VLOOKUP(Z97,O$97:Q$104,X$91,FALSE)</f>
        <v>12</v>
      </c>
      <c r="Y97" s="392">
        <f>RANK(X97,X$97:X$104,0)+COUNTIF(X$97:X97,X97)-1</f>
        <v>3</v>
      </c>
      <c r="Z97" s="200" t="str">
        <f t="shared" ref="Z97:Z104" si="183">C97</f>
        <v>Amber Valley</v>
      </c>
      <c r="AA97" s="393">
        <f t="shared" ref="AA97:AA104" si="184">U97+SUM(AF97:AL97)</f>
        <v>1</v>
      </c>
      <c r="AB97" s="275" t="str">
        <f>IF(U97&gt;0,VLOOKUP(U97,Y$97:Z$104,AA$91,FALSE),0)</f>
        <v>Stratford</v>
      </c>
      <c r="AC97" s="68">
        <f>IF(U97&gt;0,VLOOKUP(AB97,V$97:Y$104,AU$91,FALSE),0)</f>
        <v>14</v>
      </c>
      <c r="AD97" s="68">
        <f>IF(U97&gt;0,VLOOKUP(AB97,V$97:X$104,AC$91,FALSE),0)</f>
        <v>27</v>
      </c>
      <c r="AE97" s="366">
        <f>IF(AC97&gt;0,SUMIF(AC$97:AC$104,AC97,K$97:K$104)/COUNTIF(AC$97:AC$104,AC97),0)</f>
        <v>8</v>
      </c>
      <c r="AF97" s="276">
        <f t="shared" ref="AF97:AF103" si="185">IF(AND($AC97=$AC98,$AD97&lt;$AD98),1,0)</f>
        <v>0</v>
      </c>
      <c r="AG97" s="276">
        <f t="shared" ref="AG97:AG102" si="186">IF(AND($AC97=$AC99,$AD97&lt;$AD99),1,0)</f>
        <v>0</v>
      </c>
      <c r="AH97" s="276">
        <f>IF(AND($AC97=$AC100,$AD97&lt;$AD100),1,0)</f>
        <v>0</v>
      </c>
      <c r="AI97" s="276">
        <f>IF(AND($AC97=$AC101,$AD97&lt;$AD101),1,0)</f>
        <v>0</v>
      </c>
      <c r="AJ97" s="276">
        <f>IF(AND($AC97=$AC102,$AD97&lt;$AD102),1,0)</f>
        <v>0</v>
      </c>
      <c r="AK97" s="276">
        <f>IF(AND($AC97=$AC103,$AD97&lt;$AD103),1,0)</f>
        <v>0</v>
      </c>
      <c r="AL97" s="277">
        <f>IF(AND($AC97=$AC104,$AD97&lt;$AD104),1,0)</f>
        <v>0</v>
      </c>
      <c r="AM97"/>
      <c r="AN97" s="370">
        <v>1</v>
      </c>
      <c r="AO97" s="379" t="str">
        <f>C97</f>
        <v>Amber Valley</v>
      </c>
      <c r="AP97" s="404">
        <f t="shared" ref="AP97:AP104" si="187">W97+F97</f>
        <v>37.5</v>
      </c>
      <c r="AQ97" s="386">
        <f>VLOOKUP(AO97,V$97:X$104,AQ$91,FALSE)+VLOOKUP(AO97,R$97:T$104,AQ$91,FALSE)</f>
        <v>18</v>
      </c>
      <c r="AR97" s="392">
        <f>RANK(AQ97,AQ$97:AQ$104,0)+COUNTIF(AQ$97:AQ97,AQ97)-1</f>
        <v>3</v>
      </c>
      <c r="AS97" s="200" t="str">
        <f>C97</f>
        <v>Amber Valley</v>
      </c>
      <c r="AT97" s="393">
        <f t="shared" ref="AT97:AT104" si="188">AN97+SUM(AY97:BE97)</f>
        <v>1</v>
      </c>
      <c r="AU97" s="275" t="str">
        <f>IF(AN97&gt;0,VLOOKUP(AN97,AR$97:AS$104,AT$91,FALSE),0)</f>
        <v>Stratford</v>
      </c>
      <c r="AV97" s="68">
        <f>IF(AN97&gt;0,VLOOKUP(AU97,AO$97:AR$104,AU$91,FALSE),0)</f>
        <v>21</v>
      </c>
      <c r="AW97" s="68">
        <f>IF(AN97&gt;0,VLOOKUP(AU97,AO$97:AQ$104,AV$91,FALSE),0)</f>
        <v>40.5</v>
      </c>
      <c r="AX97" s="366">
        <f>IF(AV97&gt;0,SUMIF(AV$97:AV$104,AV97,K$97:K$104)/COUNTIF(AV$97:AV$104,AV97),0)</f>
        <v>8</v>
      </c>
      <c r="AY97" s="276">
        <f t="shared" ref="AY97:AY103" si="189">IF(AND($AV97=$AV98,$AW97&lt;$AW98),1,0)</f>
        <v>0</v>
      </c>
      <c r="AZ97" s="276">
        <f t="shared" ref="AZ97:AZ102" si="190">IF(AND($AV97=$AV99,$AW97&lt;$AW99),1,0)</f>
        <v>0</v>
      </c>
      <c r="BA97" s="276">
        <f>IF(AND($AV97=$AV100,$AW97&lt;$AW100),1,0)</f>
        <v>0</v>
      </c>
      <c r="BB97" s="276">
        <f>IF(AND($AV97=$AV101,$AW97&lt;$AW101),1,0)</f>
        <v>0</v>
      </c>
      <c r="BC97" s="276">
        <f>IF(AND($AV97=$AV102,$AW97&lt;$AW102),1,0)</f>
        <v>0</v>
      </c>
      <c r="BD97" s="276">
        <f>IF(AND($AV97=$AV103,$AW97&lt;$AW103),1,0)</f>
        <v>0</v>
      </c>
      <c r="BE97" s="277">
        <f>IF(AND($AV97=$AV104,$AW97&lt;$AW104),1,0)</f>
        <v>0</v>
      </c>
    </row>
    <row r="98" spans="1:65" s="75" customFormat="1" x14ac:dyDescent="0.25">
      <c r="A98" s="75" t="str">
        <f>'Event Details'!D$24</f>
        <v>J</v>
      </c>
      <c r="B98" s="32">
        <f>IF(A$2&gt;=2,2,"")</f>
        <v>2</v>
      </c>
      <c r="C98" s="56" t="str">
        <f>IF(B98="","",'Event Details'!E$24)</f>
        <v>Banbury</v>
      </c>
      <c r="D98" s="163">
        <f>IF(BG81="","",'Girls Input'!BG81+'Boys Input'!BG81)</f>
        <v>5</v>
      </c>
      <c r="E98" s="156">
        <f>IF(BH81="","",'Girls Input'!BH81+'Boys Input'!BH81)</f>
        <v>4.5</v>
      </c>
      <c r="F98" s="164">
        <f>IF(BI81="","",'Girls Input'!BI81+'Boys Input'!BI81)</f>
        <v>9</v>
      </c>
      <c r="G98" s="418">
        <f>IF(D98="","",RANK(D98,D$97:D$104,0)+COUNTIF(D$97:D98,D98)-1)</f>
        <v>6</v>
      </c>
      <c r="H98" s="123">
        <f>IF(E98="","",RANK(E98,E$97:E$104,0)+COUNTIF(E$97:E98,E98)-1)</f>
        <v>6</v>
      </c>
      <c r="I98" s="419">
        <f>IF(F98="","",RANK(F98,F$97:F$104,0)+COUNTIF(F$97:F98,F98)-1)</f>
        <v>5</v>
      </c>
      <c r="J98" t="str">
        <f t="shared" ref="J98:J104" si="191">C98</f>
        <v>Banbury</v>
      </c>
      <c r="K98" s="402">
        <f t="shared" ref="K98:K104" si="192">K30</f>
        <v>7</v>
      </c>
      <c r="L98" s="361" t="str">
        <f t="shared" ref="L98:L104" si="193">IF(G98="","",VLOOKUP(U98,G$97:J$104,L$91,FALSE))</f>
        <v>Rugby &amp; N'hampton</v>
      </c>
      <c r="M98" s="18">
        <f t="shared" ref="M98:M104" si="194">IF(L98="","",VLOOKUP(L98,C$97:D$104,M$91,FALSE))</f>
        <v>14</v>
      </c>
      <c r="N98" s="366">
        <f t="shared" ref="N98:N104" si="195">IF(AND(M98&gt;0,M98&lt;&gt;""),SUMIF(M$97:M$104,M98,K$97:K$104)/COUNTIF(M$97:M$104,M98),0)</f>
        <v>7</v>
      </c>
      <c r="O98" s="361" t="str">
        <f t="shared" ref="O98:O104" si="196">IF(H98="","",VLOOKUP(U98,H$97:J$104,O$91,FALSE))</f>
        <v>Coventry Godiva</v>
      </c>
      <c r="P98" s="18">
        <f t="shared" ref="P98:P104" si="197">IF(O98="","",VLOOKUP(O98,C$97:F$104,P$91,FALSE))</f>
        <v>12</v>
      </c>
      <c r="Q98" s="366">
        <f t="shared" ref="Q98:Q104" si="198">IF(AND(P98&gt;0,P98&lt;&gt;""),SUMIF(P$97:P$104,P98,K$97:K$104)/COUNTIF(P$97:P$104,P98),0)</f>
        <v>7</v>
      </c>
      <c r="R98" s="361" t="str">
        <f t="shared" ref="R98:R104" si="199">IF(I98="","",VLOOKUP(U98,I$97:J$104,R$91,FALSE))</f>
        <v>Stratford</v>
      </c>
      <c r="S98" s="18">
        <f t="shared" ref="S98:S104" si="200">IF(R98="","",VLOOKUP(R98,C$97:F$104,S$91,FALSE))</f>
        <v>13.5</v>
      </c>
      <c r="T98" s="366">
        <f t="shared" ref="T98:T104" si="201">IF(AND(S98&gt;0,S98&lt;&gt;""),SUMIF(S$97:S$104,S98,K$97:K$104)/COUNTIF(S$97:S$104,S98),0)</f>
        <v>7</v>
      </c>
      <c r="U98" s="370">
        <v>2</v>
      </c>
      <c r="V98" s="379" t="str">
        <f t="shared" ref="V98:V104" si="202">C98</f>
        <v>Banbury</v>
      </c>
      <c r="W98" s="404">
        <f t="shared" si="182"/>
        <v>9.5</v>
      </c>
      <c r="X98" s="386">
        <f t="shared" ref="X98:X104" si="203">VLOOKUP(Z98,L$97:N$104,X$91,FALSE)+VLOOKUP(Z98,O$97:Q$104,X$91,FALSE)</f>
        <v>6</v>
      </c>
      <c r="Y98" s="392">
        <f>RANK(X98,X$97:X$104,0)+COUNTIF(X$97:X98,X98)-1</f>
        <v>6</v>
      </c>
      <c r="Z98" s="200" t="str">
        <f t="shared" si="183"/>
        <v>Banbury</v>
      </c>
      <c r="AA98" s="393">
        <f t="shared" si="184"/>
        <v>2</v>
      </c>
      <c r="AB98" s="275" t="str">
        <f t="shared" ref="AB98:AB104" si="204">IF(U98&gt;0,VLOOKUP(U98,Y$97:Z$104,AA$91,FALSE),0)</f>
        <v>Rugby &amp; N'hampton</v>
      </c>
      <c r="AC98" s="68">
        <f t="shared" ref="AC98:AC104" si="205">IF(U98&gt;0,VLOOKUP(AB98,V$97:Y$104,AU$91,FALSE),0)</f>
        <v>12.5</v>
      </c>
      <c r="AD98" s="68">
        <f t="shared" ref="AD98:AD104" si="206">IF(U98&gt;0,VLOOKUP(AB98,V$97:X$104,AC$91,FALSE),0)</f>
        <v>25.5</v>
      </c>
      <c r="AE98" s="366">
        <f t="shared" ref="AE98:AE104" si="207">IF(AC98&gt;0,SUMIF(AC$97:AC$104,AC98,K$97:K$104)/COUNTIF(AC$97:AC$104,AC98),0)</f>
        <v>7</v>
      </c>
      <c r="AF98" s="276">
        <f t="shared" si="185"/>
        <v>0</v>
      </c>
      <c r="AG98" s="276">
        <f t="shared" si="186"/>
        <v>0</v>
      </c>
      <c r="AH98" s="276">
        <f>IF(AND($AC98=$AC101,$AD98&lt;$AD101),1,0)</f>
        <v>0</v>
      </c>
      <c r="AI98" s="276">
        <f>IF(AND($AC98=$AC102,$AD98&lt;$AD102),1,0)</f>
        <v>0</v>
      </c>
      <c r="AJ98" s="276">
        <f>IF(AND($AC98=$AC103,$AD98&lt;$AD103),1,0)</f>
        <v>0</v>
      </c>
      <c r="AK98" s="276">
        <f>IF(AND($AC98=$AC104,$AD98&lt;$AD104),1,0)</f>
        <v>0</v>
      </c>
      <c r="AL98" s="277">
        <f>IF(AND($AC98=$AC97,$AD98&gt;$AD97),-1,0)</f>
        <v>0</v>
      </c>
      <c r="AM98"/>
      <c r="AN98" s="370">
        <v>2</v>
      </c>
      <c r="AO98" s="379" t="str">
        <f t="shared" ref="AO98:AO104" si="208">C98</f>
        <v>Banbury</v>
      </c>
      <c r="AP98" s="404">
        <f t="shared" si="187"/>
        <v>18.5</v>
      </c>
      <c r="AQ98" s="386">
        <f t="shared" ref="AQ98:AQ104" si="209">VLOOKUP(AO98,V$97:X$104,AQ$91,FALSE)+VLOOKUP(AO98,R$97:T$104,AQ$91,FALSE)</f>
        <v>10</v>
      </c>
      <c r="AR98" s="392">
        <f>RANK(AQ98,AQ$97:AQ$104,0)+COUNTIF(AQ$97:AQ98,AQ98)-1</f>
        <v>6</v>
      </c>
      <c r="AS98" s="200" t="str">
        <f t="shared" ref="AS98:AS104" si="210">C98</f>
        <v>Banbury</v>
      </c>
      <c r="AT98" s="393">
        <f t="shared" si="188"/>
        <v>2</v>
      </c>
      <c r="AU98" s="275" t="str">
        <f t="shared" ref="AU98:AU104" si="211">IF(AN98&gt;0,VLOOKUP(AN98,AR$97:AS$104,AT$91,FALSE),0)</f>
        <v>Rugby &amp; N'hampton</v>
      </c>
      <c r="AV98" s="68">
        <f t="shared" ref="AV98:AV104" si="212">IF(AN98&gt;0,VLOOKUP(AU98,AO$97:AR$104,AU$91,FALSE),0)</f>
        <v>20.5</v>
      </c>
      <c r="AW98" s="68">
        <f t="shared" ref="AW98:AW104" si="213">IF(AN98&gt;0,VLOOKUP(AU98,AO$97:AQ$104,AV$91,FALSE),0)</f>
        <v>40.5</v>
      </c>
      <c r="AX98" s="366">
        <f t="shared" ref="AX98:AX104" si="214">IF(AV98&gt;0,SUMIF(AV$97:AV$104,AV98,K$97:K$104)/COUNTIF(AV$97:AV$104,AV98),0)</f>
        <v>7</v>
      </c>
      <c r="AY98" s="276">
        <f t="shared" si="189"/>
        <v>0</v>
      </c>
      <c r="AZ98" s="276">
        <f t="shared" si="190"/>
        <v>0</v>
      </c>
      <c r="BA98" s="276">
        <f>IF(AND($AV98=$AV101,$AW98&lt;$AW101),1,0)</f>
        <v>0</v>
      </c>
      <c r="BB98" s="276">
        <f>IF(AND($AV98=$AV102,$AW98&lt;$AW102),1,0)</f>
        <v>0</v>
      </c>
      <c r="BC98" s="276">
        <f>IF(AND($AV98=$AV103,$AW98&lt;$AW103),1,0)</f>
        <v>0</v>
      </c>
      <c r="BD98" s="276">
        <f>IF(AND($AV98=$AV104,$AW98&lt;$AW104),1,0)</f>
        <v>0</v>
      </c>
      <c r="BE98" s="277">
        <f>IF(AND($AV98=$AV97,$AW98&gt;$AW97),-1,0)</f>
        <v>0</v>
      </c>
    </row>
    <row r="99" spans="1:65" s="75" customFormat="1" x14ac:dyDescent="0.25">
      <c r="A99" s="75" t="str">
        <f>'Event Details'!D$25</f>
        <v>S</v>
      </c>
      <c r="B99" s="32">
        <f>IF(A$2&gt;=3,3,"")</f>
        <v>3</v>
      </c>
      <c r="C99" s="56" t="str">
        <f>IF(B99="","",'Event Details'!E$25)</f>
        <v>Coventry Godiva</v>
      </c>
      <c r="D99" s="163">
        <f>IF(BG82="","",'Girls Input'!BG82+'Boys Input'!BG82)</f>
        <v>8</v>
      </c>
      <c r="E99" s="156">
        <f>IF(BH82="","",'Girls Input'!BH82+'Boys Input'!BH82)</f>
        <v>12</v>
      </c>
      <c r="F99" s="164">
        <f>IF(BI82="","",'Girls Input'!BI82+'Boys Input'!BI82)</f>
        <v>6.5</v>
      </c>
      <c r="G99" s="418">
        <f>IF(D99="","",RANK(D99,D$97:D$104,0)+COUNTIF(D$97:D99,D99)-1)</f>
        <v>5</v>
      </c>
      <c r="H99" s="123">
        <f>IF(E99="","",RANK(E99,E$97:E$104,0)+COUNTIF(E$97:E99,E99)-1)</f>
        <v>2</v>
      </c>
      <c r="I99" s="419">
        <f>IF(F99="","",RANK(F99,F$97:F$104,0)+COUNTIF(F$97:F99,F99)-1)</f>
        <v>6</v>
      </c>
      <c r="J99" t="str">
        <f t="shared" si="191"/>
        <v>Coventry Godiva</v>
      </c>
      <c r="K99" s="402">
        <f t="shared" si="192"/>
        <v>6</v>
      </c>
      <c r="L99" s="361" t="str">
        <f t="shared" si="193"/>
        <v>Stratford</v>
      </c>
      <c r="M99" s="18">
        <f t="shared" si="194"/>
        <v>13</v>
      </c>
      <c r="N99" s="366">
        <f t="shared" si="195"/>
        <v>6</v>
      </c>
      <c r="O99" s="361" t="str">
        <f t="shared" si="196"/>
        <v>Rugby &amp; N'hampton</v>
      </c>
      <c r="P99" s="18">
        <f t="shared" si="197"/>
        <v>11.5</v>
      </c>
      <c r="Q99" s="366">
        <f t="shared" si="198"/>
        <v>5.5</v>
      </c>
      <c r="R99" s="361" t="str">
        <f t="shared" si="199"/>
        <v>Amber Valley</v>
      </c>
      <c r="S99" s="18">
        <f t="shared" si="200"/>
        <v>11.5</v>
      </c>
      <c r="T99" s="366">
        <f t="shared" si="201"/>
        <v>6</v>
      </c>
      <c r="U99" s="370">
        <v>3</v>
      </c>
      <c r="V99" s="379" t="str">
        <f t="shared" si="202"/>
        <v>Coventry Godiva</v>
      </c>
      <c r="W99" s="404">
        <f t="shared" si="182"/>
        <v>20</v>
      </c>
      <c r="X99" s="386">
        <f t="shared" si="203"/>
        <v>11</v>
      </c>
      <c r="Y99" s="392">
        <f>RANK(X99,X$97:X$104,0)+COUNTIF(X$97:X99,X99)-1</f>
        <v>4</v>
      </c>
      <c r="Z99" s="200" t="str">
        <f t="shared" si="183"/>
        <v>Coventry Godiva</v>
      </c>
      <c r="AA99" s="393">
        <f t="shared" si="184"/>
        <v>3</v>
      </c>
      <c r="AB99" s="275" t="str">
        <f t="shared" si="204"/>
        <v>Amber Valley</v>
      </c>
      <c r="AC99" s="68">
        <f t="shared" si="205"/>
        <v>12</v>
      </c>
      <c r="AD99" s="68">
        <f t="shared" si="206"/>
        <v>26</v>
      </c>
      <c r="AE99" s="366">
        <f t="shared" si="207"/>
        <v>6</v>
      </c>
      <c r="AF99" s="276">
        <f t="shared" si="185"/>
        <v>0</v>
      </c>
      <c r="AG99" s="276">
        <f t="shared" si="186"/>
        <v>0</v>
      </c>
      <c r="AH99" s="276">
        <f>IF(AND($AC99=$AC102,$AD99&lt;$AD102),1,0)</f>
        <v>0</v>
      </c>
      <c r="AI99" s="276">
        <f>IF(AND($AC99=$AC103,$AD99&lt;$AD103),1,0)</f>
        <v>0</v>
      </c>
      <c r="AJ99" s="276">
        <f>IF(AND($AC99=$AC104,$AD99&lt;$AD104),1,0)</f>
        <v>0</v>
      </c>
      <c r="AK99" s="276">
        <f>IF(AND($AC99=$AC98,$AD99&gt;$AD98),-1,0)</f>
        <v>0</v>
      </c>
      <c r="AL99" s="277">
        <f>IF(AND($AC99=$AC97,$AD99&gt;$AD97),-1,0)</f>
        <v>0</v>
      </c>
      <c r="AM99"/>
      <c r="AN99" s="370">
        <v>3</v>
      </c>
      <c r="AO99" s="379" t="str">
        <f t="shared" si="208"/>
        <v>Coventry Godiva</v>
      </c>
      <c r="AP99" s="404">
        <f t="shared" si="187"/>
        <v>26.5</v>
      </c>
      <c r="AQ99" s="386">
        <f t="shared" si="209"/>
        <v>14</v>
      </c>
      <c r="AR99" s="392">
        <f>RANK(AQ99,AQ$97:AQ$104,0)+COUNTIF(AQ$97:AQ99,AQ99)-1</f>
        <v>5</v>
      </c>
      <c r="AS99" s="200" t="str">
        <f t="shared" si="210"/>
        <v>Coventry Godiva</v>
      </c>
      <c r="AT99" s="393">
        <f t="shared" si="188"/>
        <v>3</v>
      </c>
      <c r="AU99" s="275" t="str">
        <f t="shared" si="211"/>
        <v>Amber Valley</v>
      </c>
      <c r="AV99" s="68">
        <f t="shared" si="212"/>
        <v>18</v>
      </c>
      <c r="AW99" s="68">
        <f t="shared" si="213"/>
        <v>37.5</v>
      </c>
      <c r="AX99" s="366">
        <f t="shared" si="214"/>
        <v>6</v>
      </c>
      <c r="AY99" s="276">
        <f t="shared" si="189"/>
        <v>0</v>
      </c>
      <c r="AZ99" s="276">
        <f t="shared" si="190"/>
        <v>0</v>
      </c>
      <c r="BA99" s="276">
        <f>IF(AND($AV99=$AV102,$AW99&lt;$AW102),1,0)</f>
        <v>0</v>
      </c>
      <c r="BB99" s="276">
        <f>IF(AND($AV99=$AV103,$AW99&lt;$AW103),1,0)</f>
        <v>0</v>
      </c>
      <c r="BC99" s="276">
        <f>IF(AND($AV99=$AV104,$AW99&lt;$AW104),1,0)</f>
        <v>0</v>
      </c>
      <c r="BD99" s="276">
        <f>IF(AND($AV99=$AV98,$AW99&gt;$AW98),-1,0)</f>
        <v>0</v>
      </c>
      <c r="BE99" s="277">
        <f>IF(AND($AV99=$AV97,$AW99&gt;$AW97),-1,0)</f>
        <v>0</v>
      </c>
    </row>
    <row r="100" spans="1:65" s="75" customFormat="1" x14ac:dyDescent="0.25">
      <c r="A100" s="75" t="str">
        <f>'Event Details'!D$26</f>
        <v>I</v>
      </c>
      <c r="B100" s="32">
        <f>IF(A$2&gt;=4,4,"")</f>
        <v>4</v>
      </c>
      <c r="C100" s="56" t="str">
        <f>IF(B100="","",'Event Details'!E$26)</f>
        <v>Kettering</v>
      </c>
      <c r="D100" s="163">
        <f>IF(BG83="","",'Girls Input'!BG83+'Boys Input'!BG83)</f>
        <v>4</v>
      </c>
      <c r="E100" s="156">
        <f>IF(BH83="","",'Girls Input'!BH83+'Boys Input'!BH83)</f>
        <v>3.5</v>
      </c>
      <c r="F100" s="164">
        <f>IF(BI83="","",'Girls Input'!BI83+'Boys Input'!BI83)</f>
        <v>3</v>
      </c>
      <c r="G100" s="418">
        <f>IF(D100="","",RANK(D100,D$97:D$104,0)+COUNTIF(D$97:D100,D100)-1)</f>
        <v>7</v>
      </c>
      <c r="H100" s="123">
        <f>IF(E100="","",RANK(E100,E$97:E$104,0)+COUNTIF(E$97:E100,E100)-1)</f>
        <v>8</v>
      </c>
      <c r="I100" s="419">
        <f>IF(F100="","",RANK(F100,F$97:F$104,0)+COUNTIF(F$97:F100,F100)-1)</f>
        <v>7</v>
      </c>
      <c r="J100" t="str">
        <f t="shared" si="191"/>
        <v>Kettering</v>
      </c>
      <c r="K100" s="402">
        <f t="shared" si="192"/>
        <v>5</v>
      </c>
      <c r="L100" s="361" t="str">
        <f t="shared" si="193"/>
        <v>Solihull</v>
      </c>
      <c r="M100" s="18">
        <f t="shared" si="194"/>
        <v>10</v>
      </c>
      <c r="N100" s="366">
        <f t="shared" si="195"/>
        <v>5</v>
      </c>
      <c r="O100" s="361" t="str">
        <f t="shared" si="196"/>
        <v>Solihull</v>
      </c>
      <c r="P100" s="18">
        <f t="shared" si="197"/>
        <v>11.5</v>
      </c>
      <c r="Q100" s="366">
        <f t="shared" si="198"/>
        <v>5.5</v>
      </c>
      <c r="R100" s="361" t="str">
        <f t="shared" si="199"/>
        <v>Solihull</v>
      </c>
      <c r="S100" s="18">
        <f t="shared" si="200"/>
        <v>10.5</v>
      </c>
      <c r="T100" s="366">
        <f t="shared" si="201"/>
        <v>5</v>
      </c>
      <c r="U100" s="370">
        <v>4</v>
      </c>
      <c r="V100" s="379" t="str">
        <f t="shared" si="202"/>
        <v>Kettering</v>
      </c>
      <c r="W100" s="404">
        <f t="shared" si="182"/>
        <v>7.5</v>
      </c>
      <c r="X100" s="386">
        <f t="shared" si="203"/>
        <v>3</v>
      </c>
      <c r="Y100" s="392">
        <f>RANK(X100,X$97:X$104,0)+COUNTIF(X$97:X100,X100)-1</f>
        <v>7</v>
      </c>
      <c r="Z100" s="200" t="str">
        <f t="shared" si="183"/>
        <v>Kettering</v>
      </c>
      <c r="AA100" s="393">
        <f t="shared" si="184"/>
        <v>4</v>
      </c>
      <c r="AB100" s="275" t="str">
        <f t="shared" si="204"/>
        <v>Coventry Godiva</v>
      </c>
      <c r="AC100" s="68">
        <f t="shared" si="205"/>
        <v>11</v>
      </c>
      <c r="AD100" s="68">
        <f t="shared" si="206"/>
        <v>20</v>
      </c>
      <c r="AE100" s="366">
        <f t="shared" si="207"/>
        <v>5</v>
      </c>
      <c r="AF100" s="276">
        <f t="shared" si="185"/>
        <v>0</v>
      </c>
      <c r="AG100" s="276">
        <f t="shared" si="186"/>
        <v>0</v>
      </c>
      <c r="AH100" s="276">
        <f>IF(AND($AC100=$AC103,$AD100&lt;$AD103),1,0)</f>
        <v>0</v>
      </c>
      <c r="AI100" s="276">
        <f>IF(AND($AC100=$AC104,$AD100&lt;$AD104),1,0)</f>
        <v>0</v>
      </c>
      <c r="AJ100" s="276">
        <f>IF(AND($AC100=$AC99,$AD100&gt;$AD99),-1,0)</f>
        <v>0</v>
      </c>
      <c r="AK100" s="276">
        <f>IF(AND($AC100=$AC98,$AD100&gt;$AD98),-1,0)</f>
        <v>0</v>
      </c>
      <c r="AL100" s="277">
        <f>IF(AND($AC100=$AC97,$AD100&gt;$AD97),-1,0)</f>
        <v>0</v>
      </c>
      <c r="AM100"/>
      <c r="AN100" s="370">
        <v>4</v>
      </c>
      <c r="AO100" s="379" t="str">
        <f t="shared" si="208"/>
        <v>Kettering</v>
      </c>
      <c r="AP100" s="404">
        <f t="shared" si="187"/>
        <v>10.5</v>
      </c>
      <c r="AQ100" s="386">
        <f t="shared" si="209"/>
        <v>4.5</v>
      </c>
      <c r="AR100" s="392">
        <f>RANK(AQ100,AQ$97:AQ$104,0)+COUNTIF(AQ$97:AQ100,AQ100)-1</f>
        <v>7</v>
      </c>
      <c r="AS100" s="200" t="str">
        <f t="shared" si="210"/>
        <v>Kettering</v>
      </c>
      <c r="AT100" s="393">
        <f t="shared" si="188"/>
        <v>4</v>
      </c>
      <c r="AU100" s="275" t="str">
        <f t="shared" si="211"/>
        <v>Solihull</v>
      </c>
      <c r="AV100" s="68">
        <f t="shared" si="212"/>
        <v>15.5</v>
      </c>
      <c r="AW100" s="68">
        <f t="shared" si="213"/>
        <v>32</v>
      </c>
      <c r="AX100" s="366">
        <f t="shared" si="214"/>
        <v>5</v>
      </c>
      <c r="AY100" s="276">
        <f t="shared" si="189"/>
        <v>0</v>
      </c>
      <c r="AZ100" s="276">
        <f t="shared" si="190"/>
        <v>0</v>
      </c>
      <c r="BA100" s="276">
        <f>IF(AND($AV100=$AV103,$AW100&lt;$AW103),1,0)</f>
        <v>0</v>
      </c>
      <c r="BB100" s="276">
        <f>IF(AND($AV100=$AV104,$AW100&lt;$AW104),1,0)</f>
        <v>0</v>
      </c>
      <c r="BC100" s="276">
        <f>IF(AND($AV100=$AV99,$AW100&gt;$AW99),-1,0)</f>
        <v>0</v>
      </c>
      <c r="BD100" s="276">
        <f>IF(AND($AV100=$AV98,$AW100&gt;$AW98),-1,0)</f>
        <v>0</v>
      </c>
      <c r="BE100" s="277">
        <f>IF(AND($AV100=$AV97,$AW100&gt;$AW97),-1,0)</f>
        <v>0</v>
      </c>
    </row>
    <row r="101" spans="1:65" s="75" customFormat="1" x14ac:dyDescent="0.25">
      <c r="A101" s="75" t="str">
        <f>'Event Details'!D$27</f>
        <v>A</v>
      </c>
      <c r="B101" s="32">
        <f>IF(A$2&gt;=5,5,"")</f>
        <v>5</v>
      </c>
      <c r="C101" s="56" t="str">
        <f>IF(B101="","",'Event Details'!E$27)</f>
        <v>Leicester</v>
      </c>
      <c r="D101" s="163">
        <f>IF(BG84="","",'Girls Input'!BG84+'Boys Input'!BG84)</f>
        <v>3</v>
      </c>
      <c r="E101" s="156">
        <f>IF(BH84="","",'Girls Input'!BH84+'Boys Input'!BH84)</f>
        <v>4</v>
      </c>
      <c r="F101" s="164">
        <f>IF(BI84="","",'Girls Input'!BI84+'Boys Input'!BI84)</f>
        <v>3</v>
      </c>
      <c r="G101" s="418">
        <f>IF(D101="","",RANK(D101,D$97:D$104,0)+COUNTIF(D$97:D101,D101)-1)</f>
        <v>8</v>
      </c>
      <c r="H101" s="123">
        <f>IF(E101="","",RANK(E101,E$97:E$104,0)+COUNTIF(E$97:E101,E101)-1)</f>
        <v>7</v>
      </c>
      <c r="I101" s="419">
        <f>IF(F101="","",RANK(F101,F$97:F$104,0)+COUNTIF(F$97:F101,F101)-1)</f>
        <v>8</v>
      </c>
      <c r="J101" t="str">
        <f t="shared" si="191"/>
        <v>Leicester</v>
      </c>
      <c r="K101" s="402">
        <f t="shared" si="192"/>
        <v>4</v>
      </c>
      <c r="L101" s="361" t="str">
        <f t="shared" si="193"/>
        <v>Coventry Godiva</v>
      </c>
      <c r="M101" s="18">
        <f t="shared" si="194"/>
        <v>8</v>
      </c>
      <c r="N101" s="366">
        <f t="shared" si="195"/>
        <v>4</v>
      </c>
      <c r="O101" s="361" t="str">
        <f t="shared" si="196"/>
        <v>Amber Valley</v>
      </c>
      <c r="P101" s="18">
        <f t="shared" si="197"/>
        <v>11</v>
      </c>
      <c r="Q101" s="366">
        <f t="shared" si="198"/>
        <v>4</v>
      </c>
      <c r="R101" s="361" t="str">
        <f t="shared" si="199"/>
        <v>Banbury</v>
      </c>
      <c r="S101" s="18">
        <f t="shared" si="200"/>
        <v>9</v>
      </c>
      <c r="T101" s="366">
        <f t="shared" si="201"/>
        <v>4</v>
      </c>
      <c r="U101" s="370">
        <v>5</v>
      </c>
      <c r="V101" s="379" t="str">
        <f t="shared" si="202"/>
        <v>Leicester</v>
      </c>
      <c r="W101" s="404">
        <f t="shared" si="182"/>
        <v>7</v>
      </c>
      <c r="X101" s="386">
        <f t="shared" si="203"/>
        <v>3</v>
      </c>
      <c r="Y101" s="392">
        <f>RANK(X101,X$97:X$104,0)+COUNTIF(X$97:X101,X101)-1</f>
        <v>8</v>
      </c>
      <c r="Z101" s="200" t="str">
        <f t="shared" si="183"/>
        <v>Leicester</v>
      </c>
      <c r="AA101" s="393">
        <f t="shared" si="184"/>
        <v>5</v>
      </c>
      <c r="AB101" s="275" t="str">
        <f t="shared" si="204"/>
        <v>Solihull</v>
      </c>
      <c r="AC101" s="68">
        <f t="shared" si="205"/>
        <v>10.5</v>
      </c>
      <c r="AD101" s="68">
        <f t="shared" si="206"/>
        <v>21.5</v>
      </c>
      <c r="AE101" s="366">
        <f t="shared" si="207"/>
        <v>4</v>
      </c>
      <c r="AF101" s="276">
        <f t="shared" si="185"/>
        <v>0</v>
      </c>
      <c r="AG101" s="276">
        <f t="shared" si="186"/>
        <v>0</v>
      </c>
      <c r="AH101" s="276">
        <f>IF(AND($AC101=$AC104,$AD101&lt;$AD104),1,0)</f>
        <v>0</v>
      </c>
      <c r="AI101" s="276">
        <f>IF(AND($AC101=$AC100,$AD101&gt;$AD100),-1,0)</f>
        <v>0</v>
      </c>
      <c r="AJ101" s="276">
        <f>IF(AND($AC101=$AC99,$AD101&gt;$AD99),-1,0)</f>
        <v>0</v>
      </c>
      <c r="AK101" s="276">
        <f>IF(AND($AC101=$AC98,$AD101&gt;$AD98),-1,0)</f>
        <v>0</v>
      </c>
      <c r="AL101" s="277">
        <f>IF(AND($AC101=$AC97,$AD101&gt;$AD97),-1,0)</f>
        <v>0</v>
      </c>
      <c r="AM101"/>
      <c r="AN101" s="370">
        <v>5</v>
      </c>
      <c r="AO101" s="379" t="str">
        <f t="shared" si="208"/>
        <v>Leicester</v>
      </c>
      <c r="AP101" s="404">
        <f t="shared" si="187"/>
        <v>10</v>
      </c>
      <c r="AQ101" s="386">
        <f t="shared" si="209"/>
        <v>4.5</v>
      </c>
      <c r="AR101" s="392">
        <f>RANK(AQ101,AQ$97:AQ$104,0)+COUNTIF(AQ$97:AQ101,AQ101)-1</f>
        <v>8</v>
      </c>
      <c r="AS101" s="200" t="str">
        <f t="shared" si="210"/>
        <v>Leicester</v>
      </c>
      <c r="AT101" s="393">
        <f t="shared" si="188"/>
        <v>5</v>
      </c>
      <c r="AU101" s="275" t="str">
        <f t="shared" si="211"/>
        <v>Coventry Godiva</v>
      </c>
      <c r="AV101" s="68">
        <f t="shared" si="212"/>
        <v>14</v>
      </c>
      <c r="AW101" s="68">
        <f t="shared" si="213"/>
        <v>26.5</v>
      </c>
      <c r="AX101" s="366">
        <f t="shared" si="214"/>
        <v>4</v>
      </c>
      <c r="AY101" s="276">
        <f t="shared" si="189"/>
        <v>0</v>
      </c>
      <c r="AZ101" s="276">
        <f t="shared" si="190"/>
        <v>0</v>
      </c>
      <c r="BA101" s="276">
        <f>IF(AND($AV101=$AV104,$AW101&lt;$AW104),1,0)</f>
        <v>0</v>
      </c>
      <c r="BB101" s="276">
        <f>IF(AND($AV101=$AV100,$AW101&gt;$AW100),-1,0)</f>
        <v>0</v>
      </c>
      <c r="BC101" s="276">
        <f>IF(AND($AV101=$AV99,$AW101&gt;$AW99),-1,0)</f>
        <v>0</v>
      </c>
      <c r="BD101" s="276">
        <f>IF(AND($AV101=$AV98,$AW101&gt;$AW98),-1,0)</f>
        <v>0</v>
      </c>
      <c r="BE101" s="277">
        <f>IF(AND($AV101=$AV97,$AW101&gt;$AW97),-1,0)</f>
        <v>0</v>
      </c>
    </row>
    <row r="102" spans="1:65" s="75" customFormat="1" x14ac:dyDescent="0.25">
      <c r="A102" s="75" t="str">
        <f>'Event Details'!D$28</f>
        <v>R</v>
      </c>
      <c r="B102" s="32">
        <f>IF(A$2&gt;=6,6,"")</f>
        <v>6</v>
      </c>
      <c r="C102" s="56" t="str">
        <f>IF(B102="","",'Event Details'!E$28)</f>
        <v>Rugby &amp; N'hampton</v>
      </c>
      <c r="D102" s="163">
        <f>IF(BG85="","",'Girls Input'!BG85+'Boys Input'!BG85)</f>
        <v>14</v>
      </c>
      <c r="E102" s="156">
        <f>IF(BH85="","",'Girls Input'!BH85+'Boys Input'!BH85)</f>
        <v>11.5</v>
      </c>
      <c r="F102" s="164">
        <f>IF(BI85="","",'Girls Input'!BI85+'Boys Input'!BI85)</f>
        <v>15</v>
      </c>
      <c r="G102" s="418">
        <f>IF(D102="","",RANK(D102,D$97:D$104,0)+COUNTIF(D$97:D102,D102)-1)</f>
        <v>2</v>
      </c>
      <c r="H102" s="123">
        <f>IF(E102="","",RANK(E102,E$97:E$104,0)+COUNTIF(E$97:E102,E102)-1)</f>
        <v>3</v>
      </c>
      <c r="I102" s="419">
        <f>IF(F102="","",RANK(F102,F$97:F$104,0)+COUNTIF(F$97:F102,F102)-1)</f>
        <v>1</v>
      </c>
      <c r="J102" t="str">
        <f t="shared" si="191"/>
        <v>Rugby &amp; N'hampton</v>
      </c>
      <c r="K102" s="402">
        <f t="shared" si="192"/>
        <v>3</v>
      </c>
      <c r="L102" s="361" t="str">
        <f t="shared" si="193"/>
        <v>Banbury</v>
      </c>
      <c r="M102" s="18">
        <f t="shared" si="194"/>
        <v>5</v>
      </c>
      <c r="N102" s="366">
        <f t="shared" si="195"/>
        <v>3</v>
      </c>
      <c r="O102" s="361" t="str">
        <f t="shared" si="196"/>
        <v>Banbury</v>
      </c>
      <c r="P102" s="18">
        <f t="shared" si="197"/>
        <v>4.5</v>
      </c>
      <c r="Q102" s="366">
        <f t="shared" si="198"/>
        <v>3</v>
      </c>
      <c r="R102" s="361" t="str">
        <f t="shared" si="199"/>
        <v>Coventry Godiva</v>
      </c>
      <c r="S102" s="18">
        <f t="shared" si="200"/>
        <v>6.5</v>
      </c>
      <c r="T102" s="366">
        <f t="shared" si="201"/>
        <v>3</v>
      </c>
      <c r="U102" s="370">
        <v>6</v>
      </c>
      <c r="V102" s="379" t="str">
        <f t="shared" si="202"/>
        <v>Rugby &amp; N'hampton</v>
      </c>
      <c r="W102" s="404">
        <f t="shared" si="182"/>
        <v>25.5</v>
      </c>
      <c r="X102" s="386">
        <f t="shared" si="203"/>
        <v>12.5</v>
      </c>
      <c r="Y102" s="392">
        <f>RANK(X102,X$97:X$104,0)+COUNTIF(X$97:X102,X102)-1</f>
        <v>2</v>
      </c>
      <c r="Z102" s="200" t="str">
        <f t="shared" si="183"/>
        <v>Rugby &amp; N'hampton</v>
      </c>
      <c r="AA102" s="393">
        <f t="shared" si="184"/>
        <v>6</v>
      </c>
      <c r="AB102" s="275" t="str">
        <f t="shared" si="204"/>
        <v>Banbury</v>
      </c>
      <c r="AC102" s="68">
        <f t="shared" si="205"/>
        <v>6</v>
      </c>
      <c r="AD102" s="68">
        <f t="shared" si="206"/>
        <v>9.5</v>
      </c>
      <c r="AE102" s="366">
        <f t="shared" si="207"/>
        <v>3</v>
      </c>
      <c r="AF102" s="276">
        <f t="shared" si="185"/>
        <v>0</v>
      </c>
      <c r="AG102" s="276">
        <f t="shared" si="186"/>
        <v>0</v>
      </c>
      <c r="AH102" s="276">
        <f>IF(AND($AC102=$AC101,$AD102&gt;$AD101),-1,0)</f>
        <v>0</v>
      </c>
      <c r="AI102" s="276">
        <f>IF(AND($AC102=$AC100,$AD102&gt;$AD100),-1,0)</f>
        <v>0</v>
      </c>
      <c r="AJ102" s="276">
        <f>IF(AND($AC102=$AC99,$AD102&gt;$AD99),-1,0)</f>
        <v>0</v>
      </c>
      <c r="AK102" s="276">
        <f>IF(AND($AC102=$AC98,$AD102&gt;$AD98),-1,0)</f>
        <v>0</v>
      </c>
      <c r="AL102" s="277">
        <f>IF(AND($AC102=$AC97,$AD102&gt;$AD97),-1,0)</f>
        <v>0</v>
      </c>
      <c r="AM102"/>
      <c r="AN102" s="370">
        <v>6</v>
      </c>
      <c r="AO102" s="379" t="str">
        <f t="shared" si="208"/>
        <v>Rugby &amp; N'hampton</v>
      </c>
      <c r="AP102" s="404">
        <f t="shared" si="187"/>
        <v>40.5</v>
      </c>
      <c r="AQ102" s="386">
        <f t="shared" si="209"/>
        <v>20.5</v>
      </c>
      <c r="AR102" s="392">
        <f>RANK(AQ102,AQ$97:AQ$104,0)+COUNTIF(AQ$97:AQ102,AQ102)-1</f>
        <v>2</v>
      </c>
      <c r="AS102" s="200" t="str">
        <f t="shared" si="210"/>
        <v>Rugby &amp; N'hampton</v>
      </c>
      <c r="AT102" s="393">
        <f t="shared" si="188"/>
        <v>6</v>
      </c>
      <c r="AU102" s="275" t="str">
        <f t="shared" si="211"/>
        <v>Banbury</v>
      </c>
      <c r="AV102" s="68">
        <f t="shared" si="212"/>
        <v>10</v>
      </c>
      <c r="AW102" s="68">
        <f t="shared" si="213"/>
        <v>18.5</v>
      </c>
      <c r="AX102" s="366">
        <f t="shared" si="214"/>
        <v>3</v>
      </c>
      <c r="AY102" s="276">
        <f t="shared" si="189"/>
        <v>0</v>
      </c>
      <c r="AZ102" s="276">
        <f t="shared" si="190"/>
        <v>0</v>
      </c>
      <c r="BA102" s="276">
        <f>IF(AND($AV102=$AV101,$AW102&gt;$AW101),-1,0)</f>
        <v>0</v>
      </c>
      <c r="BB102" s="276">
        <f>IF(AND($AV102=$AV100,$AW102&gt;$AW100),-1,0)</f>
        <v>0</v>
      </c>
      <c r="BC102" s="276">
        <f>IF(AND($AV102=$AV99,$AW102&gt;$AW99),-1,0)</f>
        <v>0</v>
      </c>
      <c r="BD102" s="276">
        <f>IF(AND($AV102=$AV98,$AW102&gt;$AW98),-1,0)</f>
        <v>0</v>
      </c>
      <c r="BE102" s="277">
        <f>IF(AND($AV102=$AV97,$AW102&gt;$AW97),-1,0)</f>
        <v>0</v>
      </c>
    </row>
    <row r="103" spans="1:65" s="75" customFormat="1" x14ac:dyDescent="0.25">
      <c r="A103" s="75" t="str">
        <f>'Event Details'!D$29</f>
        <v>M</v>
      </c>
      <c r="B103" s="32">
        <f>IF(A$2&gt;=7,7,"")</f>
        <v>7</v>
      </c>
      <c r="C103" s="56" t="str">
        <f>IF(B103="","",'Event Details'!E$29)</f>
        <v>Solihull</v>
      </c>
      <c r="D103" s="163">
        <f>IF(BG86="","",'Girls Input'!BG86+'Boys Input'!BG86)</f>
        <v>10</v>
      </c>
      <c r="E103" s="156">
        <f>IF(BH86="","",'Girls Input'!BH86+'Boys Input'!BH86)</f>
        <v>11.5</v>
      </c>
      <c r="F103" s="164">
        <f>IF(BI86="","",'Girls Input'!BI86+'Boys Input'!BI86)</f>
        <v>10.5</v>
      </c>
      <c r="G103" s="418">
        <f>IF(D103="","",RANK(D103,D$97:D$104,0)+COUNTIF(D$97:D103,D103)-1)</f>
        <v>4</v>
      </c>
      <c r="H103" s="123">
        <f>IF(E103="","",RANK(E103,E$97:E$104,0)+COUNTIF(E$97:E103,E103)-1)</f>
        <v>4</v>
      </c>
      <c r="I103" s="419">
        <f>IF(F103="","",RANK(F103,F$97:F$104,0)+COUNTIF(F$97:F103,F103)-1)</f>
        <v>4</v>
      </c>
      <c r="J103" t="str">
        <f t="shared" si="191"/>
        <v>Solihull</v>
      </c>
      <c r="K103" s="402">
        <f t="shared" si="192"/>
        <v>2</v>
      </c>
      <c r="L103" s="361" t="str">
        <f t="shared" si="193"/>
        <v>Kettering</v>
      </c>
      <c r="M103" s="18">
        <f t="shared" si="194"/>
        <v>4</v>
      </c>
      <c r="N103" s="366">
        <f t="shared" si="195"/>
        <v>2</v>
      </c>
      <c r="O103" s="361" t="str">
        <f t="shared" si="196"/>
        <v>Leicester</v>
      </c>
      <c r="P103" s="18">
        <f t="shared" si="197"/>
        <v>4</v>
      </c>
      <c r="Q103" s="366">
        <f t="shared" si="198"/>
        <v>2</v>
      </c>
      <c r="R103" s="361" t="str">
        <f t="shared" si="199"/>
        <v>Kettering</v>
      </c>
      <c r="S103" s="18">
        <f t="shared" si="200"/>
        <v>3</v>
      </c>
      <c r="T103" s="366">
        <f t="shared" si="201"/>
        <v>1.5</v>
      </c>
      <c r="U103" s="370">
        <v>7</v>
      </c>
      <c r="V103" s="379" t="str">
        <f t="shared" si="202"/>
        <v>Solihull</v>
      </c>
      <c r="W103" s="404">
        <f t="shared" si="182"/>
        <v>21.5</v>
      </c>
      <c r="X103" s="386">
        <f t="shared" si="203"/>
        <v>10.5</v>
      </c>
      <c r="Y103" s="392">
        <f>RANK(X103,X$97:X$104,0)+COUNTIF(X$97:X103,X103)-1</f>
        <v>5</v>
      </c>
      <c r="Z103" s="200" t="str">
        <f t="shared" si="183"/>
        <v>Solihull</v>
      </c>
      <c r="AA103" s="393">
        <f t="shared" si="184"/>
        <v>7</v>
      </c>
      <c r="AB103" s="275" t="str">
        <f t="shared" si="204"/>
        <v>Kettering</v>
      </c>
      <c r="AC103" s="68">
        <f t="shared" si="205"/>
        <v>3</v>
      </c>
      <c r="AD103" s="68">
        <f t="shared" si="206"/>
        <v>7.5</v>
      </c>
      <c r="AE103" s="366">
        <f t="shared" si="207"/>
        <v>1.5</v>
      </c>
      <c r="AF103" s="276">
        <f t="shared" si="185"/>
        <v>0</v>
      </c>
      <c r="AG103" s="276">
        <f>IF(AND($AC103=$AC102,$AD103&gt;$AD102),-1,0)</f>
        <v>0</v>
      </c>
      <c r="AH103" s="276">
        <f>IF(AND($AC103=$AC101,$AD103&gt;$AD101),-1,0)</f>
        <v>0</v>
      </c>
      <c r="AI103" s="276">
        <f>IF(AND($AC103=$AC100,$AD103&gt;$AD100),-1,0)</f>
        <v>0</v>
      </c>
      <c r="AJ103" s="276">
        <f>IF(AND($AC103=$AC99,$AD103&gt;$AD99),-1,0)</f>
        <v>0</v>
      </c>
      <c r="AK103" s="276">
        <f>IF(AND($AC103=$AC98,$AD103&gt;$AD98),-1,0)</f>
        <v>0</v>
      </c>
      <c r="AL103" s="277">
        <f>IF(AND($AC103=$AC97,$AD103&gt;$AD97),-1,0)</f>
        <v>0</v>
      </c>
      <c r="AM103"/>
      <c r="AN103" s="370">
        <v>7</v>
      </c>
      <c r="AO103" s="379" t="str">
        <f t="shared" si="208"/>
        <v>Solihull</v>
      </c>
      <c r="AP103" s="404">
        <f t="shared" si="187"/>
        <v>32</v>
      </c>
      <c r="AQ103" s="386">
        <f t="shared" si="209"/>
        <v>15.5</v>
      </c>
      <c r="AR103" s="392">
        <f>RANK(AQ103,AQ$97:AQ$104,0)+COUNTIF(AQ$97:AQ103,AQ103)-1</f>
        <v>4</v>
      </c>
      <c r="AS103" s="200" t="str">
        <f t="shared" si="210"/>
        <v>Solihull</v>
      </c>
      <c r="AT103" s="393">
        <f t="shared" si="188"/>
        <v>7</v>
      </c>
      <c r="AU103" s="275" t="str">
        <f t="shared" si="211"/>
        <v>Kettering</v>
      </c>
      <c r="AV103" s="68">
        <f t="shared" si="212"/>
        <v>4.5</v>
      </c>
      <c r="AW103" s="68">
        <f t="shared" si="213"/>
        <v>10.5</v>
      </c>
      <c r="AX103" s="366">
        <f t="shared" si="214"/>
        <v>1.5</v>
      </c>
      <c r="AY103" s="276">
        <f t="shared" si="189"/>
        <v>0</v>
      </c>
      <c r="AZ103" s="276">
        <f>IF(AND($AV103=$AV102,$AW103&gt;$AW102),-1,0)</f>
        <v>0</v>
      </c>
      <c r="BA103" s="276">
        <f>IF(AND($AV103=$AV101,$AW103&gt;$AW101),-1,0)</f>
        <v>0</v>
      </c>
      <c r="BB103" s="276">
        <f>IF(AND($AV103=$AV100,$AW103&gt;$AW100),-1,0)</f>
        <v>0</v>
      </c>
      <c r="BC103" s="276">
        <f>IF(AND($AV103=$AV99,$AW103&gt;$AW99),-1,0)</f>
        <v>0</v>
      </c>
      <c r="BD103" s="276">
        <f>IF(AND($AV103=$AV98,$AW103&gt;$AW98),-1,0)</f>
        <v>0</v>
      </c>
      <c r="BE103" s="277">
        <f>IF(AND($AV103=$AV97,$AW103&gt;$AW97),-1,0)</f>
        <v>0</v>
      </c>
    </row>
    <row r="104" spans="1:65" s="75" customFormat="1" x14ac:dyDescent="0.25">
      <c r="A104" s="75" t="str">
        <f>'Event Details'!D$30</f>
        <v>D</v>
      </c>
      <c r="B104" s="32">
        <f>IF(A$2&gt;=8,8,"")</f>
        <v>8</v>
      </c>
      <c r="C104" s="56" t="str">
        <f>IF(B104="","",'Event Details'!E$30)</f>
        <v>Stratford</v>
      </c>
      <c r="D104" s="163">
        <f>IF(BG87="","",'Girls Input'!BG87+'Boys Input'!BG87)</f>
        <v>13</v>
      </c>
      <c r="E104" s="156">
        <f>IF(BH87="","",'Girls Input'!BH87+'Boys Input'!BH87)</f>
        <v>14</v>
      </c>
      <c r="F104" s="164">
        <f>IF(BI87="","",'Girls Input'!BI87+'Boys Input'!BI87)</f>
        <v>13.5</v>
      </c>
      <c r="G104" s="418">
        <f>IF(D104="","",RANK(D104,D$97:D$104,0)+COUNTIF(D$97:D104,D104)-1)</f>
        <v>3</v>
      </c>
      <c r="H104" s="123">
        <f>IF(E104="","",RANK(E104,E$97:E$104,0)+COUNTIF(E$97:E104,E104)-1)</f>
        <v>1</v>
      </c>
      <c r="I104" s="419">
        <f>IF(F104="","",RANK(F104,F$97:F$104,0)+COUNTIF(F$97:F104,F104)-1)</f>
        <v>2</v>
      </c>
      <c r="J104" t="str">
        <f t="shared" si="191"/>
        <v>Stratford</v>
      </c>
      <c r="K104" s="402">
        <f t="shared" si="192"/>
        <v>1</v>
      </c>
      <c r="L104" s="361" t="str">
        <f t="shared" si="193"/>
        <v>Leicester</v>
      </c>
      <c r="M104" s="18">
        <f t="shared" si="194"/>
        <v>3</v>
      </c>
      <c r="N104" s="366">
        <f t="shared" si="195"/>
        <v>1</v>
      </c>
      <c r="O104" s="361" t="str">
        <f t="shared" si="196"/>
        <v>Kettering</v>
      </c>
      <c r="P104" s="18">
        <f t="shared" si="197"/>
        <v>3.5</v>
      </c>
      <c r="Q104" s="366">
        <f t="shared" si="198"/>
        <v>1</v>
      </c>
      <c r="R104" s="361" t="str">
        <f t="shared" si="199"/>
        <v>Leicester</v>
      </c>
      <c r="S104" s="18">
        <f t="shared" si="200"/>
        <v>3</v>
      </c>
      <c r="T104" s="366">
        <f t="shared" si="201"/>
        <v>1.5</v>
      </c>
      <c r="U104" s="370">
        <v>8</v>
      </c>
      <c r="V104" s="379" t="str">
        <f t="shared" si="202"/>
        <v>Stratford</v>
      </c>
      <c r="W104" s="404">
        <f t="shared" si="182"/>
        <v>27</v>
      </c>
      <c r="X104" s="386">
        <f t="shared" si="203"/>
        <v>14</v>
      </c>
      <c r="Y104" s="392">
        <f>RANK(X104,X$97:X$104,0)+COUNTIF(X$97:X104,X104)-1</f>
        <v>1</v>
      </c>
      <c r="Z104" s="200" t="str">
        <f t="shared" si="183"/>
        <v>Stratford</v>
      </c>
      <c r="AA104" s="393">
        <f t="shared" si="184"/>
        <v>8</v>
      </c>
      <c r="AB104" s="275" t="str">
        <f t="shared" si="204"/>
        <v>Leicester</v>
      </c>
      <c r="AC104" s="68">
        <f t="shared" si="205"/>
        <v>3</v>
      </c>
      <c r="AD104" s="68">
        <f t="shared" si="206"/>
        <v>7</v>
      </c>
      <c r="AE104" s="366">
        <f t="shared" si="207"/>
        <v>1.5</v>
      </c>
      <c r="AF104" s="276">
        <f>IF(AND($AC104=$AC103,$AD104&gt;$AD103),-1,0)</f>
        <v>0</v>
      </c>
      <c r="AG104" s="276">
        <f>IF(AND($AC104=$AC102,$AD104&gt;$AD102),-1,0)</f>
        <v>0</v>
      </c>
      <c r="AH104" s="276">
        <f>IF(AND($AC104=$AC101,$AD104&gt;$AD101),-1,0)</f>
        <v>0</v>
      </c>
      <c r="AI104" s="276">
        <f>IF(AND($AC104=$AC100,$AD104&gt;$AD100),-1,0)</f>
        <v>0</v>
      </c>
      <c r="AJ104" s="276">
        <f>IF(AND($AC104=$AC99,$AD104&gt;$AD99),-1,0)</f>
        <v>0</v>
      </c>
      <c r="AK104" s="276">
        <f>IF(AND($AC104=$AC98,$AD104&gt;$AD98),-1,0)</f>
        <v>0</v>
      </c>
      <c r="AL104" s="277">
        <f>IF(AND($AC104=$AC97,$AD104&gt;$AD97),-1,0)</f>
        <v>0</v>
      </c>
      <c r="AM104"/>
      <c r="AN104" s="370">
        <v>8</v>
      </c>
      <c r="AO104" s="379" t="str">
        <f t="shared" si="208"/>
        <v>Stratford</v>
      </c>
      <c r="AP104" s="404">
        <f t="shared" si="187"/>
        <v>40.5</v>
      </c>
      <c r="AQ104" s="386">
        <f t="shared" si="209"/>
        <v>21</v>
      </c>
      <c r="AR104" s="392">
        <f>RANK(AQ104,AQ$97:AQ$104,0)+COUNTIF(AQ$97:AQ104,AQ104)-1</f>
        <v>1</v>
      </c>
      <c r="AS104" s="200" t="str">
        <f t="shared" si="210"/>
        <v>Stratford</v>
      </c>
      <c r="AT104" s="393">
        <f t="shared" si="188"/>
        <v>8</v>
      </c>
      <c r="AU104" s="275" t="str">
        <f t="shared" si="211"/>
        <v>Leicester</v>
      </c>
      <c r="AV104" s="68">
        <f t="shared" si="212"/>
        <v>4.5</v>
      </c>
      <c r="AW104" s="68">
        <f t="shared" si="213"/>
        <v>10</v>
      </c>
      <c r="AX104" s="366">
        <f t="shared" si="214"/>
        <v>1.5</v>
      </c>
      <c r="AY104" s="276">
        <f>IF(AND($AV104=$AV103,$AW104&gt;$AW103),-1,0)</f>
        <v>0</v>
      </c>
      <c r="AZ104" s="276">
        <f>IF(AND($AV104=$AV102,$AW104&gt;$AW102),-1,0)</f>
        <v>0</v>
      </c>
      <c r="BA104" s="276">
        <f>IF(AND($AV104=$AV101,$AW104&gt;$AW101),-1,0)</f>
        <v>0</v>
      </c>
      <c r="BB104" s="276">
        <f>IF(AND($AV104=$AV100,$AW104&gt;$AW100),-1,0)</f>
        <v>0</v>
      </c>
      <c r="BC104" s="276">
        <f>IF(AND($AV104=$AV99,$AW104&gt;$AW99),-1,0)</f>
        <v>0</v>
      </c>
      <c r="BD104" s="276">
        <f>IF(AND($AV104=$AV98,$AW104&gt;$AW98),-1,0)</f>
        <v>0</v>
      </c>
      <c r="BE104" s="277">
        <f>IF(AND($AV104=$AV97,$AW104&gt;$AW97),-1,0)</f>
        <v>0</v>
      </c>
    </row>
    <row r="105" spans="1:65" s="75" customFormat="1" ht="13.8" thickBot="1" x14ac:dyDescent="0.3">
      <c r="A105" s="75">
        <f>'Event Details'!D$31</f>
        <v>0</v>
      </c>
      <c r="B105" s="39" t="str">
        <f>IF(A$2&gt;=9,9,"")</f>
        <v/>
      </c>
      <c r="C105" s="169" t="str">
        <f>IF(B105="","",'Event Details'!E$31)</f>
        <v/>
      </c>
      <c r="D105" s="165"/>
      <c r="E105" s="166"/>
      <c r="F105" s="167"/>
      <c r="G105" s="407"/>
      <c r="H105" s="408"/>
      <c r="I105" s="409"/>
      <c r="J105"/>
      <c r="K105" s="394"/>
      <c r="L105" s="363"/>
      <c r="M105" s="364"/>
      <c r="N105" s="365"/>
      <c r="O105" s="363"/>
      <c r="P105" s="364"/>
      <c r="Q105" s="365"/>
      <c r="R105" s="363"/>
      <c r="S105" s="364"/>
      <c r="T105" s="365"/>
      <c r="U105" s="371" t="str">
        <f>IF(T$2&gt;=9,9,"")</f>
        <v/>
      </c>
      <c r="V105" s="42" t="str">
        <f>IF(Q105="","",'Event Details'!W$30)</f>
        <v/>
      </c>
      <c r="W105" s="387"/>
      <c r="X105" s="388"/>
      <c r="Y105" s="389"/>
      <c r="Z105" s="42" t="str">
        <f>IF(U105="","",'Event Details'!AA$30)</f>
        <v/>
      </c>
      <c r="AA105" s="394"/>
      <c r="AB105" s="375"/>
      <c r="AC105" s="378"/>
      <c r="AD105" s="378"/>
      <c r="AE105" s="378"/>
      <c r="AF105" s="378"/>
      <c r="AG105" s="378"/>
      <c r="AH105" s="378"/>
      <c r="AI105" s="378"/>
      <c r="AJ105" s="378"/>
      <c r="AK105" s="378"/>
      <c r="AL105" s="376"/>
      <c r="AM105"/>
      <c r="AN105" s="371" t="str">
        <f>IF(BH$2&gt;=9,9,"")</f>
        <v/>
      </c>
      <c r="AO105" s="42" t="str">
        <f>IF(T105="","",'Event Details'!AR$30)</f>
        <v/>
      </c>
      <c r="AP105" s="387"/>
      <c r="AQ105" s="388"/>
      <c r="AR105" s="389"/>
      <c r="AS105" s="42" t="str">
        <f>IF(AN105="","",'Event Details'!AV$30)</f>
        <v/>
      </c>
      <c r="AT105" s="394"/>
      <c r="AU105" s="375"/>
      <c r="AV105" s="378"/>
      <c r="AW105" s="378"/>
      <c r="AX105" s="376"/>
      <c r="AY105" s="378"/>
      <c r="AZ105" s="378"/>
      <c r="BA105" s="378"/>
      <c r="BB105" s="378"/>
      <c r="BC105" s="378"/>
      <c r="BD105" s="378"/>
      <c r="BE105" s="376"/>
    </row>
    <row r="106" spans="1:65" s="75" customFormat="1" x14ac:dyDescent="0.25">
      <c r="D106" s="70">
        <f>SUM(D97:D105)</f>
        <v>72</v>
      </c>
      <c r="E106" s="70">
        <f>SUM(E97:E105)</f>
        <v>72</v>
      </c>
      <c r="F106" s="70">
        <f>SUM(F97:F105)</f>
        <v>72</v>
      </c>
      <c r="G106" s="70">
        <f>MAX(G97:G105)</f>
        <v>8</v>
      </c>
      <c r="H106" s="70">
        <f>MAX(H97:H105)</f>
        <v>8</v>
      </c>
      <c r="I106" s="70">
        <f>MAX(I97:I105)</f>
        <v>8</v>
      </c>
      <c r="J106"/>
      <c r="K106" s="9"/>
      <c r="L106"/>
      <c r="M106"/>
      <c r="N106"/>
      <c r="O106"/>
      <c r="P106"/>
      <c r="Q106"/>
      <c r="R106"/>
      <c r="S106"/>
      <c r="T106"/>
      <c r="U106"/>
      <c r="V106"/>
      <c r="W106" s="70"/>
      <c r="X106" s="70"/>
      <c r="Y106"/>
      <c r="Z106" s="70"/>
      <c r="AA106"/>
      <c r="AB106"/>
      <c r="AC106"/>
      <c r="AD106" s="405">
        <f>SUM(AE97:AE105)</f>
        <v>36</v>
      </c>
      <c r="AE106"/>
      <c r="AF106"/>
      <c r="AG106"/>
      <c r="AH106"/>
      <c r="AI106"/>
      <c r="AJ106"/>
      <c r="AK106"/>
      <c r="AL106"/>
      <c r="AM106"/>
      <c r="AN106"/>
      <c r="AO106"/>
      <c r="AP106" s="70"/>
      <c r="AQ106" s="70"/>
      <c r="AR106"/>
      <c r="AS106" s="70"/>
      <c r="AT106"/>
      <c r="AU106"/>
      <c r="AV106"/>
      <c r="AW106" s="405">
        <f>SUM(AX97:AX105)</f>
        <v>36</v>
      </c>
      <c r="AX106"/>
      <c r="AY106"/>
      <c r="AZ106"/>
      <c r="BA106"/>
      <c r="BB106"/>
      <c r="BC106"/>
      <c r="BD106"/>
      <c r="BE106"/>
    </row>
    <row r="107" spans="1:65" s="75" customFormat="1" x14ac:dyDescent="0.25">
      <c r="L107" s="76"/>
      <c r="S107" s="77"/>
    </row>
    <row r="108" spans="1:65" s="75" customFormat="1" ht="15.6" x14ac:dyDescent="0.3">
      <c r="D108" s="158"/>
      <c r="J108" s="150"/>
      <c r="L108" s="77"/>
    </row>
    <row r="109" spans="1:65" s="75" customFormat="1" ht="16.2" thickBot="1" x14ac:dyDescent="0.35">
      <c r="B109" s="149"/>
      <c r="C109" s="79"/>
      <c r="E109" s="158"/>
      <c r="F109" s="158"/>
      <c r="G109" s="158"/>
      <c r="H109" s="158"/>
      <c r="I109" s="158"/>
      <c r="J109" s="76"/>
      <c r="K109" s="158"/>
      <c r="L109" s="159"/>
      <c r="M109" s="158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</row>
    <row r="110" spans="1:65" s="75" customFormat="1" ht="15.6" thickBot="1" x14ac:dyDescent="0.3">
      <c r="B110" s="148"/>
      <c r="D110" s="554"/>
      <c r="E110" s="554"/>
      <c r="F110" s="554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</row>
    <row r="111" spans="1:65" s="75" customFormat="1" ht="15" x14ac:dyDescent="0.25">
      <c r="B111" s="44"/>
      <c r="C111" s="49"/>
      <c r="D111" s="45"/>
      <c r="E111" s="82"/>
      <c r="F111" s="83"/>
      <c r="G111" s="556"/>
      <c r="H111" s="556"/>
      <c r="I111" s="557"/>
      <c r="J111" s="558"/>
      <c r="K111" s="82"/>
      <c r="L111" s="552"/>
      <c r="M111" s="552"/>
      <c r="N111" s="552"/>
      <c r="O111" s="82"/>
      <c r="P111" s="82"/>
      <c r="Q111" s="82"/>
      <c r="R111" s="82"/>
      <c r="S111" s="45"/>
      <c r="T111" s="84"/>
      <c r="U111" s="83"/>
      <c r="V111" s="556"/>
      <c r="W111" s="556"/>
      <c r="X111" s="556"/>
      <c r="Y111" s="556"/>
      <c r="Z111" s="556"/>
      <c r="AA111" s="556"/>
      <c r="AB111" s="556"/>
      <c r="AC111" s="84"/>
      <c r="AD111" s="83"/>
      <c r="AE111" s="552"/>
      <c r="AF111" s="552"/>
      <c r="AG111" s="552"/>
      <c r="AH111" s="552"/>
      <c r="AI111" s="552"/>
      <c r="AJ111" s="552"/>
      <c r="AK111" s="552"/>
      <c r="AL111" s="84"/>
      <c r="AM111" s="44"/>
      <c r="AN111" s="557"/>
      <c r="AO111" s="557"/>
      <c r="AP111" s="557"/>
      <c r="AQ111" s="557"/>
      <c r="AR111" s="557"/>
      <c r="AS111" s="557"/>
      <c r="AT111" s="557"/>
      <c r="AU111" s="84"/>
      <c r="AV111" s="83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</row>
    <row r="112" spans="1:65" s="75" customFormat="1" ht="15" x14ac:dyDescent="0.25">
      <c r="B112" s="85"/>
      <c r="C112" s="86"/>
      <c r="D112" s="87"/>
      <c r="E112" s="88"/>
      <c r="F112" s="90"/>
      <c r="G112" s="89"/>
      <c r="H112" s="89"/>
      <c r="I112" s="91"/>
      <c r="J112" s="92"/>
      <c r="K112" s="89"/>
      <c r="L112" s="87"/>
      <c r="M112" s="88"/>
      <c r="N112" s="90"/>
      <c r="O112" s="88"/>
      <c r="P112" s="88"/>
      <c r="Q112" s="89"/>
      <c r="R112" s="89"/>
      <c r="S112" s="87"/>
      <c r="T112" s="87"/>
      <c r="U112" s="90"/>
      <c r="V112" s="88"/>
      <c r="W112" s="88"/>
      <c r="X112" s="88"/>
      <c r="Y112" s="88"/>
      <c r="Z112" s="88"/>
      <c r="AA112" s="88"/>
      <c r="AB112" s="88"/>
      <c r="AC112" s="87"/>
      <c r="AD112" s="90"/>
      <c r="AE112" s="87"/>
      <c r="AF112" s="88"/>
      <c r="AG112" s="88"/>
      <c r="AH112" s="88"/>
      <c r="AI112" s="88"/>
      <c r="AJ112" s="88"/>
      <c r="AK112" s="90"/>
      <c r="AL112" s="87"/>
      <c r="AM112" s="85"/>
      <c r="AN112" s="87"/>
      <c r="AO112" s="88"/>
      <c r="AP112" s="88"/>
      <c r="AQ112" s="88"/>
      <c r="AR112" s="88"/>
      <c r="AS112" s="88"/>
      <c r="AT112" s="88"/>
      <c r="AU112" s="87"/>
      <c r="AV112" s="90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</row>
    <row r="113" spans="2:64" s="75" customFormat="1" ht="15.6" thickBot="1" x14ac:dyDescent="0.3">
      <c r="B113" s="155"/>
      <c r="C113" s="50"/>
      <c r="D113" s="97"/>
      <c r="E113" s="95"/>
      <c r="F113" s="96"/>
      <c r="G113" s="95"/>
      <c r="H113" s="95"/>
      <c r="I113" s="87"/>
      <c r="J113" s="90"/>
      <c r="K113" s="95"/>
      <c r="L113" s="87"/>
      <c r="M113" s="88"/>
      <c r="N113" s="99"/>
      <c r="O113" s="88"/>
      <c r="P113" s="88"/>
      <c r="Q113" s="95"/>
      <c r="R113" s="95"/>
      <c r="S113" s="93"/>
      <c r="T113" s="97"/>
      <c r="U113" s="96"/>
      <c r="V113" s="88"/>
      <c r="W113" s="88"/>
      <c r="X113" s="88"/>
      <c r="Y113" s="100"/>
      <c r="Z113" s="101"/>
      <c r="AA113" s="102"/>
      <c r="AB113" s="103"/>
      <c r="AC113" s="97"/>
      <c r="AD113" s="96"/>
      <c r="AE113" s="87"/>
      <c r="AF113" s="88"/>
      <c r="AG113" s="88"/>
      <c r="AH113" s="100"/>
      <c r="AI113" s="101"/>
      <c r="AJ113" s="102"/>
      <c r="AK113" s="104"/>
      <c r="AL113" s="97"/>
      <c r="AM113" s="105"/>
      <c r="AN113" s="87"/>
      <c r="AO113" s="88"/>
      <c r="AP113" s="88"/>
      <c r="AQ113" s="100"/>
      <c r="AR113" s="101"/>
      <c r="AS113" s="102"/>
      <c r="AT113" s="103"/>
      <c r="AU113" s="97"/>
      <c r="AV113" s="96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</row>
    <row r="114" spans="2:64" s="75" customFormat="1" x14ac:dyDescent="0.25">
      <c r="B114" s="32"/>
      <c r="C114" s="56"/>
      <c r="D114" s="109"/>
      <c r="E114" s="110"/>
      <c r="F114" s="110"/>
      <c r="G114" s="113"/>
      <c r="H114" s="114"/>
      <c r="I114" s="111"/>
      <c r="J114" s="112"/>
      <c r="K114" s="68"/>
      <c r="L114" s="170"/>
      <c r="M114" s="114"/>
      <c r="N114" s="115"/>
      <c r="O114" s="68"/>
      <c r="P114" s="68"/>
      <c r="Q114" s="68"/>
      <c r="R114" s="68"/>
      <c r="S114" s="171"/>
      <c r="T114" s="116"/>
      <c r="U114" s="117"/>
      <c r="V114" s="152"/>
      <c r="W114" s="68"/>
      <c r="X114" s="114"/>
      <c r="Y114" s="118"/>
      <c r="Z114" s="119"/>
      <c r="AA114" s="119"/>
      <c r="AB114" s="120"/>
      <c r="AC114" s="116"/>
      <c r="AD114" s="117"/>
      <c r="AE114" s="152"/>
      <c r="AF114" s="172"/>
      <c r="AG114" s="114"/>
      <c r="AH114" s="118"/>
      <c r="AI114" s="119"/>
      <c r="AJ114" s="119"/>
      <c r="AK114" s="120"/>
      <c r="AL114" s="116"/>
      <c r="AM114" s="121"/>
      <c r="AN114" s="152"/>
      <c r="AO114" s="172"/>
      <c r="AP114" s="114"/>
      <c r="AQ114" s="118"/>
      <c r="AR114" s="119"/>
      <c r="AS114" s="119"/>
      <c r="AT114" s="120"/>
      <c r="AU114" s="116"/>
      <c r="AV114" s="121"/>
    </row>
    <row r="115" spans="2:64" s="75" customFormat="1" x14ac:dyDescent="0.25">
      <c r="B115" s="32"/>
      <c r="C115" s="56"/>
      <c r="D115" s="109"/>
      <c r="E115" s="110"/>
      <c r="F115" s="110"/>
      <c r="G115" s="173"/>
      <c r="H115" s="68"/>
      <c r="I115" s="122"/>
      <c r="J115" s="124"/>
      <c r="K115" s="68"/>
      <c r="L115" s="174"/>
      <c r="M115" s="125"/>
      <c r="N115" s="126"/>
      <c r="O115" s="125"/>
      <c r="P115" s="125"/>
      <c r="Q115" s="68"/>
      <c r="R115" s="68"/>
      <c r="S115" s="175"/>
      <c r="T115" s="127"/>
      <c r="U115" s="128"/>
      <c r="V115" s="152"/>
      <c r="W115" s="68"/>
      <c r="X115" s="68"/>
      <c r="Y115" s="129"/>
      <c r="Z115" s="67"/>
      <c r="AA115" s="130"/>
      <c r="AB115" s="131"/>
      <c r="AC115" s="127"/>
      <c r="AD115" s="128"/>
      <c r="AE115" s="152"/>
      <c r="AF115" s="172"/>
      <c r="AG115" s="68"/>
      <c r="AH115" s="129"/>
      <c r="AI115" s="67"/>
      <c r="AJ115" s="130"/>
      <c r="AK115" s="131"/>
      <c r="AL115" s="127"/>
      <c r="AM115" s="132"/>
      <c r="AN115" s="152"/>
      <c r="AO115" s="172"/>
      <c r="AP115" s="68"/>
      <c r="AQ115" s="129"/>
      <c r="AR115" s="67"/>
      <c r="AS115" s="130"/>
      <c r="AT115" s="131"/>
      <c r="AU115" s="127"/>
      <c r="AV115" s="132"/>
    </row>
    <row r="116" spans="2:64" s="75" customFormat="1" x14ac:dyDescent="0.25">
      <c r="B116" s="32"/>
      <c r="C116" s="56"/>
      <c r="D116" s="109"/>
      <c r="E116" s="110"/>
      <c r="F116" s="110"/>
      <c r="G116" s="173"/>
      <c r="H116" s="68"/>
      <c r="I116" s="122"/>
      <c r="J116" s="124"/>
      <c r="K116" s="68"/>
      <c r="L116" s="174"/>
      <c r="M116" s="125"/>
      <c r="N116" s="126"/>
      <c r="O116" s="125"/>
      <c r="P116" s="125"/>
      <c r="Q116" s="68"/>
      <c r="R116" s="68"/>
      <c r="S116" s="175"/>
      <c r="T116" s="127"/>
      <c r="U116" s="128"/>
      <c r="V116" s="152"/>
      <c r="W116" s="68"/>
      <c r="X116" s="68"/>
      <c r="Y116" s="129"/>
      <c r="Z116" s="67"/>
      <c r="AA116" s="67"/>
      <c r="AB116" s="133"/>
      <c r="AC116" s="127"/>
      <c r="AD116" s="128"/>
      <c r="AE116" s="152"/>
      <c r="AF116" s="172"/>
      <c r="AG116" s="68"/>
      <c r="AH116" s="129"/>
      <c r="AI116" s="67"/>
      <c r="AJ116" s="67"/>
      <c r="AK116" s="133"/>
      <c r="AL116" s="127"/>
      <c r="AM116" s="132"/>
      <c r="AN116" s="152"/>
      <c r="AO116" s="172"/>
      <c r="AP116" s="68"/>
      <c r="AQ116" s="129"/>
      <c r="AR116" s="67"/>
      <c r="AS116" s="67"/>
      <c r="AT116" s="133"/>
      <c r="AU116" s="127"/>
      <c r="AV116" s="132"/>
    </row>
    <row r="117" spans="2:64" s="75" customFormat="1" x14ac:dyDescent="0.25">
      <c r="B117" s="32"/>
      <c r="C117" s="56"/>
      <c r="D117" s="109"/>
      <c r="E117" s="110"/>
      <c r="F117" s="110"/>
      <c r="G117" s="173"/>
      <c r="H117" s="68"/>
      <c r="I117" s="122"/>
      <c r="J117" s="124"/>
      <c r="K117" s="68"/>
      <c r="L117" s="174"/>
      <c r="M117" s="125"/>
      <c r="N117" s="126"/>
      <c r="O117" s="125"/>
      <c r="P117" s="125"/>
      <c r="Q117" s="68"/>
      <c r="R117" s="68"/>
      <c r="S117" s="175"/>
      <c r="T117" s="127"/>
      <c r="U117" s="128"/>
      <c r="V117" s="152"/>
      <c r="W117" s="68"/>
      <c r="X117" s="68"/>
      <c r="Y117" s="129"/>
      <c r="Z117" s="67"/>
      <c r="AA117" s="130"/>
      <c r="AB117" s="131"/>
      <c r="AC117" s="127"/>
      <c r="AD117" s="128"/>
      <c r="AE117" s="152"/>
      <c r="AF117" s="172"/>
      <c r="AG117" s="68"/>
      <c r="AH117" s="129"/>
      <c r="AI117" s="67"/>
      <c r="AJ117" s="130"/>
      <c r="AK117" s="131"/>
      <c r="AL117" s="127"/>
      <c r="AM117" s="132"/>
      <c r="AN117" s="152"/>
      <c r="AO117" s="172"/>
      <c r="AP117" s="68"/>
      <c r="AQ117" s="129"/>
      <c r="AR117" s="67"/>
      <c r="AS117" s="130"/>
      <c r="AT117" s="131"/>
      <c r="AU117" s="127"/>
      <c r="AV117" s="132"/>
    </row>
    <row r="118" spans="2:64" s="75" customFormat="1" x14ac:dyDescent="0.25">
      <c r="B118" s="32"/>
      <c r="C118" s="56"/>
      <c r="D118" s="109"/>
      <c r="E118" s="110"/>
      <c r="F118" s="110"/>
      <c r="G118" s="173"/>
      <c r="H118" s="68"/>
      <c r="I118" s="122"/>
      <c r="J118" s="124"/>
      <c r="K118" s="68"/>
      <c r="L118" s="174"/>
      <c r="M118" s="125"/>
      <c r="N118" s="126"/>
      <c r="O118" s="125"/>
      <c r="P118" s="125"/>
      <c r="Q118" s="68"/>
      <c r="R118" s="68"/>
      <c r="S118" s="175"/>
      <c r="T118" s="127"/>
      <c r="U118" s="128"/>
      <c r="V118" s="152"/>
      <c r="W118" s="68"/>
      <c r="X118" s="68"/>
      <c r="Y118" s="129"/>
      <c r="Z118" s="67"/>
      <c r="AA118" s="67"/>
      <c r="AB118" s="133"/>
      <c r="AC118" s="127"/>
      <c r="AD118" s="128"/>
      <c r="AE118" s="152"/>
      <c r="AF118" s="172"/>
      <c r="AG118" s="68"/>
      <c r="AH118" s="129"/>
      <c r="AI118" s="67"/>
      <c r="AJ118" s="67"/>
      <c r="AK118" s="133"/>
      <c r="AL118" s="127"/>
      <c r="AM118" s="132"/>
      <c r="AN118" s="152"/>
      <c r="AO118" s="172"/>
      <c r="AP118" s="68"/>
      <c r="AQ118" s="129"/>
      <c r="AR118" s="67"/>
      <c r="AS118" s="67"/>
      <c r="AT118" s="133"/>
      <c r="AU118" s="127"/>
      <c r="AV118" s="132"/>
    </row>
    <row r="119" spans="2:64" s="75" customFormat="1" x14ac:dyDescent="0.25">
      <c r="B119" s="32"/>
      <c r="C119" s="56"/>
      <c r="D119" s="109"/>
      <c r="E119" s="110"/>
      <c r="F119" s="110"/>
      <c r="G119" s="173"/>
      <c r="H119" s="68"/>
      <c r="I119" s="122"/>
      <c r="J119" s="124"/>
      <c r="K119" s="68"/>
      <c r="L119" s="174"/>
      <c r="M119" s="125"/>
      <c r="N119" s="126"/>
      <c r="O119" s="125"/>
      <c r="P119" s="125"/>
      <c r="Q119" s="68"/>
      <c r="R119" s="68"/>
      <c r="S119" s="175"/>
      <c r="T119" s="127"/>
      <c r="U119" s="128"/>
      <c r="V119" s="152"/>
      <c r="W119" s="68"/>
      <c r="X119" s="68"/>
      <c r="Y119" s="129"/>
      <c r="Z119" s="67"/>
      <c r="AA119" s="130"/>
      <c r="AB119" s="131"/>
      <c r="AC119" s="127"/>
      <c r="AD119" s="128"/>
      <c r="AE119" s="152"/>
      <c r="AF119" s="172"/>
      <c r="AG119" s="68"/>
      <c r="AH119" s="129"/>
      <c r="AI119" s="67"/>
      <c r="AJ119" s="130"/>
      <c r="AK119" s="131"/>
      <c r="AL119" s="127"/>
      <c r="AM119" s="132"/>
      <c r="AN119" s="152"/>
      <c r="AO119" s="172"/>
      <c r="AP119" s="68"/>
      <c r="AQ119" s="129"/>
      <c r="AR119" s="67"/>
      <c r="AS119" s="130"/>
      <c r="AT119" s="131"/>
      <c r="AU119" s="127"/>
      <c r="AV119" s="132"/>
    </row>
    <row r="120" spans="2:64" s="75" customFormat="1" x14ac:dyDescent="0.25">
      <c r="B120" s="32"/>
      <c r="C120" s="56"/>
      <c r="D120" s="109"/>
      <c r="E120" s="110"/>
      <c r="F120" s="110"/>
      <c r="G120" s="173"/>
      <c r="H120" s="68"/>
      <c r="I120" s="122"/>
      <c r="J120" s="124"/>
      <c r="K120" s="68"/>
      <c r="L120" s="174"/>
      <c r="M120" s="125"/>
      <c r="N120" s="126"/>
      <c r="O120" s="125"/>
      <c r="P120" s="125"/>
      <c r="Q120" s="68"/>
      <c r="R120" s="68"/>
      <c r="S120" s="175"/>
      <c r="T120" s="127"/>
      <c r="U120" s="128"/>
      <c r="V120" s="152"/>
      <c r="W120" s="68"/>
      <c r="X120" s="68"/>
      <c r="Y120" s="129"/>
      <c r="Z120" s="67"/>
      <c r="AA120" s="67"/>
      <c r="AB120" s="133"/>
      <c r="AC120" s="127"/>
      <c r="AD120" s="128"/>
      <c r="AE120" s="152"/>
      <c r="AF120" s="172"/>
      <c r="AG120" s="68"/>
      <c r="AH120" s="129"/>
      <c r="AI120" s="67"/>
      <c r="AJ120" s="67"/>
      <c r="AK120" s="133"/>
      <c r="AL120" s="127"/>
      <c r="AM120" s="132"/>
      <c r="AN120" s="152"/>
      <c r="AO120" s="172"/>
      <c r="AP120" s="68"/>
      <c r="AQ120" s="129"/>
      <c r="AR120" s="67"/>
      <c r="AS120" s="67"/>
      <c r="AT120" s="133"/>
      <c r="AU120" s="127"/>
      <c r="AV120" s="132"/>
    </row>
    <row r="121" spans="2:64" s="75" customFormat="1" x14ac:dyDescent="0.25">
      <c r="B121" s="32"/>
      <c r="C121" s="56"/>
      <c r="D121" s="109"/>
      <c r="E121" s="110"/>
      <c r="F121" s="110"/>
      <c r="G121" s="173"/>
      <c r="H121" s="68"/>
      <c r="I121" s="122"/>
      <c r="J121" s="124"/>
      <c r="K121" s="68"/>
      <c r="L121" s="174"/>
      <c r="M121" s="125"/>
      <c r="N121" s="126"/>
      <c r="O121" s="125"/>
      <c r="P121" s="125"/>
      <c r="Q121" s="68"/>
      <c r="R121" s="68"/>
      <c r="S121" s="175"/>
      <c r="T121" s="127"/>
      <c r="U121" s="128"/>
      <c r="V121" s="152"/>
      <c r="W121" s="68"/>
      <c r="X121" s="68"/>
      <c r="Y121" s="129"/>
      <c r="Z121" s="67"/>
      <c r="AA121" s="130"/>
      <c r="AB121" s="131"/>
      <c r="AC121" s="127"/>
      <c r="AD121" s="128"/>
      <c r="AE121" s="152"/>
      <c r="AF121" s="172"/>
      <c r="AG121" s="68"/>
      <c r="AH121" s="129"/>
      <c r="AI121" s="67"/>
      <c r="AJ121" s="130"/>
      <c r="AK121" s="131"/>
      <c r="AL121" s="127"/>
      <c r="AM121" s="132"/>
      <c r="AN121" s="152"/>
      <c r="AO121" s="172"/>
      <c r="AP121" s="68"/>
      <c r="AQ121" s="129"/>
      <c r="AR121" s="67"/>
      <c r="AS121" s="130"/>
      <c r="AT121" s="131"/>
      <c r="AU121" s="127"/>
      <c r="AV121" s="132"/>
    </row>
    <row r="122" spans="2:64" s="75" customFormat="1" ht="13.8" thickBot="1" x14ac:dyDescent="0.3">
      <c r="B122" s="39"/>
      <c r="C122" s="169"/>
      <c r="D122" s="176"/>
      <c r="E122" s="177"/>
      <c r="F122" s="178"/>
      <c r="G122" s="179"/>
      <c r="H122" s="140"/>
      <c r="I122" s="138"/>
      <c r="J122" s="139"/>
      <c r="K122" s="68"/>
      <c r="L122" s="180"/>
      <c r="M122" s="141"/>
      <c r="N122" s="142"/>
      <c r="O122" s="125"/>
      <c r="P122" s="125"/>
      <c r="Q122" s="68"/>
      <c r="R122" s="68"/>
      <c r="S122" s="181"/>
      <c r="T122" s="143"/>
      <c r="U122" s="144"/>
      <c r="V122" s="152"/>
      <c r="W122" s="68"/>
      <c r="X122" s="140"/>
      <c r="Y122" s="145"/>
      <c r="Z122" s="64"/>
      <c r="AA122" s="64"/>
      <c r="AB122" s="146"/>
      <c r="AC122" s="143"/>
      <c r="AD122" s="144"/>
      <c r="AE122" s="152"/>
      <c r="AF122" s="172"/>
      <c r="AG122" s="140"/>
      <c r="AH122" s="145"/>
      <c r="AI122" s="64"/>
      <c r="AJ122" s="64"/>
      <c r="AK122" s="146"/>
      <c r="AL122" s="143"/>
      <c r="AM122" s="147"/>
      <c r="AN122" s="152"/>
      <c r="AO122" s="172"/>
      <c r="AP122" s="140"/>
      <c r="AQ122" s="145"/>
      <c r="AR122" s="64"/>
      <c r="AS122" s="64"/>
      <c r="AT122" s="146"/>
      <c r="AU122" s="143"/>
      <c r="AV122" s="147"/>
    </row>
    <row r="123" spans="2:64" s="75" customFormat="1" x14ac:dyDescent="0.25"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</row>
    <row r="124" spans="2:64" s="75" customFormat="1" x14ac:dyDescent="0.25">
      <c r="V124" s="76"/>
      <c r="X124" s="77"/>
    </row>
  </sheetData>
  <sheetProtection sheet="1" objects="1" scenarios="1"/>
  <mergeCells count="71">
    <mergeCell ref="AE111:AK111"/>
    <mergeCell ref="AN111:AT111"/>
    <mergeCell ref="D110:F110"/>
    <mergeCell ref="G111:H111"/>
    <mergeCell ref="I111:J111"/>
    <mergeCell ref="L111:N111"/>
    <mergeCell ref="L94:N94"/>
    <mergeCell ref="R94:T94"/>
    <mergeCell ref="O94:Q94"/>
    <mergeCell ref="V111:AB111"/>
    <mergeCell ref="D76:F76"/>
    <mergeCell ref="O77:Q77"/>
    <mergeCell ref="D93:F93"/>
    <mergeCell ref="G76:I76"/>
    <mergeCell ref="R77:T77"/>
    <mergeCell ref="L77:N77"/>
    <mergeCell ref="G93:I93"/>
    <mergeCell ref="BG25:BI25"/>
    <mergeCell ref="L93:T93"/>
    <mergeCell ref="U93:Y93"/>
    <mergeCell ref="AA93:AL93"/>
    <mergeCell ref="AN93:AR93"/>
    <mergeCell ref="AT93:BE93"/>
    <mergeCell ref="AT59:BE59"/>
    <mergeCell ref="L60:N60"/>
    <mergeCell ref="R60:T60"/>
    <mergeCell ref="O60:Q60"/>
    <mergeCell ref="BG42:BI42"/>
    <mergeCell ref="BG59:BI59"/>
    <mergeCell ref="BG76:BI76"/>
    <mergeCell ref="U59:Y59"/>
    <mergeCell ref="AA59:AL59"/>
    <mergeCell ref="AN59:AR59"/>
    <mergeCell ref="D8:F8"/>
    <mergeCell ref="O26:Q26"/>
    <mergeCell ref="D42:F42"/>
    <mergeCell ref="D59:F59"/>
    <mergeCell ref="L26:N26"/>
    <mergeCell ref="G8:I8"/>
    <mergeCell ref="L9:N9"/>
    <mergeCell ref="L43:N43"/>
    <mergeCell ref="D25:F25"/>
    <mergeCell ref="L42:T42"/>
    <mergeCell ref="G42:I42"/>
    <mergeCell ref="G59:I59"/>
    <mergeCell ref="L59:T59"/>
    <mergeCell ref="AT8:BE8"/>
    <mergeCell ref="R26:T26"/>
    <mergeCell ref="G25:I25"/>
    <mergeCell ref="L25:T25"/>
    <mergeCell ref="L8:T8"/>
    <mergeCell ref="U8:Y8"/>
    <mergeCell ref="AA8:AL8"/>
    <mergeCell ref="AN8:AR8"/>
    <mergeCell ref="R9:T9"/>
    <mergeCell ref="O9:Q9"/>
    <mergeCell ref="AN42:AR42"/>
    <mergeCell ref="AT42:BE42"/>
    <mergeCell ref="U25:Y25"/>
    <mergeCell ref="AA25:AL25"/>
    <mergeCell ref="AN25:AR25"/>
    <mergeCell ref="AT25:BE25"/>
    <mergeCell ref="U42:Y42"/>
    <mergeCell ref="AA42:AL42"/>
    <mergeCell ref="AT76:BE76"/>
    <mergeCell ref="AN76:AR76"/>
    <mergeCell ref="AA76:AL76"/>
    <mergeCell ref="U76:Y76"/>
    <mergeCell ref="O43:Q43"/>
    <mergeCell ref="R43:T43"/>
    <mergeCell ref="L76:T76"/>
  </mergeCells>
  <phoneticPr fontId="0" type="noConversion"/>
  <pageMargins left="0.54" right="0.74791666666666667" top="0.47" bottom="0.37013888888888891" header="0.24" footer="0.51180555555555551"/>
  <pageSetup paperSize="9" scale="89" firstPageNumber="0" fitToHeight="0" orientation="portrait" horizontalDpi="300" verticalDpi="300" r:id="rId1"/>
  <headerFooter alignWithMargins="0"/>
  <rowBreaks count="1" manualBreakCount="1">
    <brk id="55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T90"/>
  <sheetViews>
    <sheetView zoomScale="90" zoomScaleNormal="85" workbookViewId="0">
      <selection activeCell="E5" sqref="E5"/>
    </sheetView>
  </sheetViews>
  <sheetFormatPr defaultRowHeight="13.2" x14ac:dyDescent="0.25"/>
  <cols>
    <col min="1" max="1" width="5" customWidth="1"/>
    <col min="3" max="3" width="14.44140625" customWidth="1"/>
    <col min="4" max="6" width="10.5546875" customWidth="1"/>
    <col min="7" max="9" width="6.6640625" customWidth="1"/>
    <col min="10" max="10" width="13.6640625" style="73" customWidth="1"/>
    <col min="11" max="11" width="6.6640625" customWidth="1"/>
    <col min="12" max="12" width="13.6640625" style="74" customWidth="1"/>
    <col min="13" max="14" width="6.88671875" customWidth="1"/>
    <col min="15" max="15" width="13.88671875" customWidth="1"/>
    <col min="16" max="17" width="6.88671875" customWidth="1"/>
    <col min="18" max="18" width="13.88671875" customWidth="1"/>
    <col min="19" max="21" width="6.6640625" customWidth="1"/>
    <col min="22" max="22" width="13.88671875" customWidth="1"/>
    <col min="23" max="25" width="6.6640625" customWidth="1"/>
    <col min="26" max="26" width="13.6640625" customWidth="1"/>
    <col min="27" max="27" width="6.6640625" customWidth="1"/>
    <col min="28" max="28" width="13.6640625" customWidth="1"/>
    <col min="29" max="31" width="6.6640625" customWidth="1"/>
    <col min="32" max="38" width="4.6640625" customWidth="1"/>
    <col min="39" max="39" width="5.6640625" customWidth="1"/>
    <col min="40" max="40" width="6.6640625" customWidth="1"/>
    <col min="41" max="41" width="13.6640625" customWidth="1"/>
    <col min="42" max="44" width="6.6640625" customWidth="1"/>
    <col min="45" max="45" width="13.6640625" customWidth="1"/>
    <col min="46" max="46" width="6.6640625" customWidth="1"/>
    <col min="47" max="47" width="13.6640625" customWidth="1"/>
    <col min="48" max="50" width="6.6640625" customWidth="1"/>
    <col min="51" max="57" width="4.6640625" customWidth="1"/>
    <col min="58" max="58" width="13.6640625" customWidth="1"/>
    <col min="59" max="60" width="5.6640625" customWidth="1"/>
    <col min="61" max="61" width="5.5546875" customWidth="1"/>
    <col min="62" max="67" width="5.6640625" customWidth="1"/>
    <col min="68" max="68" width="13.88671875" customWidth="1"/>
    <col min="69" max="69" width="6.44140625" customWidth="1"/>
    <col min="70" max="71" width="5.44140625" customWidth="1"/>
    <col min="72" max="72" width="13.33203125" customWidth="1"/>
    <col min="73" max="73" width="7.33203125" customWidth="1"/>
    <col min="74" max="80" width="4.109375" customWidth="1"/>
    <col min="81" max="81" width="14.5546875" customWidth="1"/>
    <col min="82" max="82" width="7.33203125" customWidth="1"/>
    <col min="83" max="84" width="4.33203125" customWidth="1"/>
    <col min="85" max="85" width="17.109375" customWidth="1"/>
    <col min="86" max="86" width="7" customWidth="1"/>
    <col min="87" max="93" width="4.109375" customWidth="1"/>
  </cols>
  <sheetData>
    <row r="2" spans="1:57" s="75" customFormat="1" ht="17.399999999999999" x14ac:dyDescent="0.3">
      <c r="A2" s="75">
        <f>'Event Details'!D33</f>
        <v>8</v>
      </c>
      <c r="D2" s="78" t="str">
        <f>'Event Details'!E5&amp;" "&amp;'Event Details'!E7</f>
        <v>Heart of England League 2014</v>
      </c>
      <c r="J2" s="76"/>
      <c r="L2" s="77"/>
      <c r="N2" s="75">
        <v>1</v>
      </c>
      <c r="O2" s="75" t="str">
        <f>'Event Details'!Q3</f>
        <v>Rugby &amp; N'hampton</v>
      </c>
      <c r="P2" s="75" t="str">
        <f>'Event Details'!Q4</f>
        <v>Coventry</v>
      </c>
      <c r="Q2" s="75" t="str">
        <f>'Event Details'!Q5</f>
        <v>Banbury</v>
      </c>
    </row>
    <row r="3" spans="1:57" s="75" customFormat="1" x14ac:dyDescent="0.25">
      <c r="A3" s="75">
        <f>'Event Details'!E9</f>
        <v>1</v>
      </c>
      <c r="J3" s="76"/>
      <c r="L3" s="77"/>
      <c r="N3" s="75">
        <v>2</v>
      </c>
      <c r="O3" s="75" t="str">
        <f>'Event Details'!Q15</f>
        <v>Corby</v>
      </c>
      <c r="P3" s="75" t="str">
        <f>'Event Details'!Q16</f>
        <v>Worcester</v>
      </c>
      <c r="Q3" s="75" t="str">
        <f>'Event Details'!Q17</f>
        <v>Kidd &amp; Stourport</v>
      </c>
    </row>
    <row r="4" spans="1:57" s="75" customFormat="1" ht="15" x14ac:dyDescent="0.25">
      <c r="D4" s="513" t="s">
        <v>155</v>
      </c>
      <c r="E4" s="532">
        <v>3</v>
      </c>
      <c r="J4" s="76"/>
      <c r="L4" s="77"/>
      <c r="N4" s="75">
        <v>3</v>
      </c>
      <c r="O4" s="75" t="str">
        <f>'Event Details'!Q27</f>
        <v>Witney &amp; Bicester</v>
      </c>
      <c r="P4" s="75" t="str">
        <f>'Event Details'!Q28</f>
        <v>DASH</v>
      </c>
      <c r="Q4" s="75" t="str">
        <f>'Event Details'!Q29</f>
        <v>Daventry</v>
      </c>
    </row>
    <row r="5" spans="1:57" s="75" customFormat="1" ht="15.6" x14ac:dyDescent="0.3">
      <c r="D5" s="182"/>
      <c r="J5" s="81"/>
      <c r="L5" s="77"/>
    </row>
    <row r="6" spans="1:57" s="75" customFormat="1" ht="15.6" x14ac:dyDescent="0.3">
      <c r="D6" s="182" t="s">
        <v>95</v>
      </c>
      <c r="G6" s="79"/>
      <c r="H6" s="81" t="str">
        <f>"Division "&amp;'Event Details'!E$9</f>
        <v>Division 1</v>
      </c>
      <c r="I6" s="79"/>
      <c r="J6"/>
      <c r="K6" s="9"/>
      <c r="L6">
        <v>4</v>
      </c>
      <c r="M6">
        <v>2</v>
      </c>
      <c r="N6"/>
      <c r="O6">
        <v>3</v>
      </c>
      <c r="P6">
        <v>3</v>
      </c>
      <c r="Q6"/>
      <c r="R6">
        <v>2</v>
      </c>
      <c r="S6">
        <v>4</v>
      </c>
      <c r="T6"/>
      <c r="U6"/>
      <c r="V6"/>
      <c r="W6" s="79"/>
      <c r="X6" s="79">
        <v>3</v>
      </c>
      <c r="Y6"/>
      <c r="Z6" s="79"/>
      <c r="AA6">
        <v>2</v>
      </c>
      <c r="AB6">
        <v>3</v>
      </c>
      <c r="AC6">
        <v>2</v>
      </c>
      <c r="AD6"/>
      <c r="AE6"/>
      <c r="AF6"/>
      <c r="AG6"/>
      <c r="AH6"/>
      <c r="AI6"/>
      <c r="AJ6"/>
      <c r="AK6"/>
      <c r="AL6"/>
      <c r="AM6"/>
      <c r="AN6"/>
      <c r="AO6"/>
      <c r="AP6" s="79"/>
      <c r="AQ6" s="79">
        <v>3</v>
      </c>
      <c r="AR6"/>
      <c r="AS6" s="79"/>
      <c r="AT6">
        <v>2</v>
      </c>
      <c r="AU6">
        <v>3</v>
      </c>
      <c r="AV6">
        <v>2</v>
      </c>
      <c r="AW6"/>
      <c r="AX6"/>
      <c r="AY6"/>
      <c r="AZ6"/>
      <c r="BA6"/>
      <c r="BB6"/>
      <c r="BC6"/>
      <c r="BD6"/>
      <c r="BE6"/>
    </row>
    <row r="7" spans="1:57" s="75" customFormat="1" ht="16.2" thickBot="1" x14ac:dyDescent="0.35">
      <c r="D7" s="182"/>
      <c r="J7"/>
      <c r="K7" s="9"/>
      <c r="L7"/>
      <c r="M7"/>
      <c r="N7"/>
      <c r="O7"/>
      <c r="P7"/>
      <c r="Q7"/>
      <c r="R7"/>
      <c r="S7"/>
      <c r="T7"/>
      <c r="U7"/>
      <c r="V7"/>
      <c r="Y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R7"/>
      <c r="AT7"/>
      <c r="AU7"/>
      <c r="AV7"/>
      <c r="AW7"/>
      <c r="AX7"/>
      <c r="AY7"/>
      <c r="AZ7"/>
      <c r="BA7"/>
      <c r="BB7"/>
      <c r="BC7"/>
      <c r="BD7"/>
      <c r="BE7"/>
    </row>
    <row r="8" spans="1:57" s="75" customFormat="1" ht="13.8" thickBot="1" x14ac:dyDescent="0.3">
      <c r="D8" s="554" t="s">
        <v>79</v>
      </c>
      <c r="E8" s="554"/>
      <c r="F8" s="554"/>
      <c r="G8" s="551" t="s">
        <v>81</v>
      </c>
      <c r="H8" s="552"/>
      <c r="I8" s="553"/>
      <c r="J8"/>
      <c r="K8" s="9"/>
      <c r="L8" s="545" t="s">
        <v>121</v>
      </c>
      <c r="M8" s="546"/>
      <c r="N8" s="546"/>
      <c r="O8" s="546"/>
      <c r="P8" s="546"/>
      <c r="Q8" s="546"/>
      <c r="R8" s="546"/>
      <c r="S8" s="546"/>
      <c r="T8" s="547"/>
      <c r="U8" s="545" t="s">
        <v>118</v>
      </c>
      <c r="V8" s="546"/>
      <c r="W8" s="546"/>
      <c r="X8" s="546"/>
      <c r="Y8" s="547"/>
      <c r="Z8"/>
      <c r="AA8" s="539" t="s">
        <v>117</v>
      </c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1"/>
      <c r="AM8"/>
      <c r="AN8" s="542" t="s">
        <v>119</v>
      </c>
      <c r="AO8" s="543"/>
      <c r="AP8" s="543"/>
      <c r="AQ8" s="543"/>
      <c r="AR8" s="544"/>
      <c r="AS8"/>
      <c r="AT8" s="539" t="s">
        <v>120</v>
      </c>
      <c r="AU8" s="540"/>
      <c r="AV8" s="540"/>
      <c r="AW8" s="540"/>
      <c r="AX8" s="540"/>
      <c r="AY8" s="540"/>
      <c r="AZ8" s="540"/>
      <c r="BA8" s="540"/>
      <c r="BB8" s="540"/>
      <c r="BC8" s="540"/>
      <c r="BD8" s="540"/>
      <c r="BE8" s="541"/>
    </row>
    <row r="9" spans="1:57" s="75" customFormat="1" x14ac:dyDescent="0.25">
      <c r="B9" s="44" t="s">
        <v>49</v>
      </c>
      <c r="C9" s="49" t="s">
        <v>50</v>
      </c>
      <c r="D9" s="45" t="s">
        <v>38</v>
      </c>
      <c r="E9" s="82" t="s">
        <v>38</v>
      </c>
      <c r="F9" s="82" t="s">
        <v>38</v>
      </c>
      <c r="G9" s="339" t="s">
        <v>38</v>
      </c>
      <c r="H9" s="344" t="s">
        <v>38</v>
      </c>
      <c r="I9" s="340" t="s">
        <v>38</v>
      </c>
      <c r="J9"/>
      <c r="K9" s="400"/>
      <c r="L9" s="548" t="s">
        <v>82</v>
      </c>
      <c r="M9" s="549"/>
      <c r="N9" s="550"/>
      <c r="O9" s="548" t="s">
        <v>83</v>
      </c>
      <c r="P9" s="549"/>
      <c r="Q9" s="550"/>
      <c r="R9" s="548" t="s">
        <v>84</v>
      </c>
      <c r="S9" s="549"/>
      <c r="T9" s="550"/>
      <c r="U9" s="360" t="s">
        <v>49</v>
      </c>
      <c r="V9" s="368"/>
      <c r="W9" s="339"/>
      <c r="X9" s="344"/>
      <c r="Y9" s="340"/>
      <c r="Z9" s="390"/>
      <c r="AA9" s="395" t="s">
        <v>116</v>
      </c>
      <c r="AB9" s="384"/>
      <c r="AC9" s="380"/>
      <c r="AD9" s="380"/>
      <c r="AE9" s="380"/>
      <c r="AF9" s="380"/>
      <c r="AG9" s="380"/>
      <c r="AH9" s="380"/>
      <c r="AI9" s="380"/>
      <c r="AJ9" s="380"/>
      <c r="AK9" s="380"/>
      <c r="AL9" s="381"/>
      <c r="AM9"/>
      <c r="AN9" s="400" t="s">
        <v>49</v>
      </c>
      <c r="AO9" s="390" t="s">
        <v>50</v>
      </c>
      <c r="AP9" s="339"/>
      <c r="AQ9" s="344"/>
      <c r="AR9" s="340"/>
      <c r="AS9" s="390" t="s">
        <v>50</v>
      </c>
      <c r="AT9" s="395" t="s">
        <v>116</v>
      </c>
      <c r="AU9" s="384" t="s">
        <v>19</v>
      </c>
      <c r="AV9" s="380"/>
      <c r="AW9" s="380"/>
      <c r="AX9" s="380"/>
      <c r="AY9" s="380"/>
      <c r="AZ9" s="380"/>
      <c r="BA9" s="380"/>
      <c r="BB9" s="380"/>
      <c r="BC9" s="380"/>
      <c r="BD9" s="380"/>
      <c r="BE9" s="381"/>
    </row>
    <row r="10" spans="1:57" s="75" customFormat="1" ht="13.5" customHeight="1" thickBot="1" x14ac:dyDescent="0.3">
      <c r="B10" s="85"/>
      <c r="C10" s="86"/>
      <c r="D10" s="87">
        <v>1</v>
      </c>
      <c r="E10" s="88">
        <v>2</v>
      </c>
      <c r="F10" s="88">
        <v>3</v>
      </c>
      <c r="G10" s="337">
        <v>1</v>
      </c>
      <c r="H10" s="88">
        <v>2</v>
      </c>
      <c r="I10" s="338">
        <v>3</v>
      </c>
      <c r="J10"/>
      <c r="K10" s="401" t="s">
        <v>102</v>
      </c>
      <c r="L10" s="292" t="s">
        <v>19</v>
      </c>
      <c r="M10" s="293" t="s">
        <v>88</v>
      </c>
      <c r="N10" s="294" t="s">
        <v>70</v>
      </c>
      <c r="O10" s="292" t="s">
        <v>19</v>
      </c>
      <c r="P10" s="293" t="s">
        <v>88</v>
      </c>
      <c r="Q10" s="294" t="s">
        <v>70</v>
      </c>
      <c r="R10" s="292" t="s">
        <v>19</v>
      </c>
      <c r="S10" s="293" t="s">
        <v>88</v>
      </c>
      <c r="T10" s="294" t="s">
        <v>70</v>
      </c>
      <c r="U10" s="367"/>
      <c r="V10" s="406" t="s">
        <v>19</v>
      </c>
      <c r="W10" s="337" t="s">
        <v>88</v>
      </c>
      <c r="X10" s="88" t="s">
        <v>89</v>
      </c>
      <c r="Y10" s="294" t="s">
        <v>87</v>
      </c>
      <c r="Z10" s="293" t="s">
        <v>19</v>
      </c>
      <c r="AA10" s="396" t="s">
        <v>87</v>
      </c>
      <c r="AB10" s="385" t="s">
        <v>19</v>
      </c>
      <c r="AC10" s="88" t="s">
        <v>89</v>
      </c>
      <c r="AD10" s="88" t="s">
        <v>88</v>
      </c>
      <c r="AE10" s="88" t="s">
        <v>102</v>
      </c>
      <c r="AF10" s="382"/>
      <c r="AG10" s="382"/>
      <c r="AH10" s="382"/>
      <c r="AI10" s="382"/>
      <c r="AJ10" s="382"/>
      <c r="AK10" s="382"/>
      <c r="AL10" s="383"/>
      <c r="AM10"/>
      <c r="AN10" s="403"/>
      <c r="AO10" s="391"/>
      <c r="AP10" s="337" t="s">
        <v>88</v>
      </c>
      <c r="AQ10" s="88" t="s">
        <v>89</v>
      </c>
      <c r="AR10" s="294" t="s">
        <v>87</v>
      </c>
      <c r="AS10" s="391"/>
      <c r="AT10" s="396" t="s">
        <v>87</v>
      </c>
      <c r="AU10" s="385" t="s">
        <v>54</v>
      </c>
      <c r="AV10" s="88" t="s">
        <v>89</v>
      </c>
      <c r="AW10" s="88" t="s">
        <v>88</v>
      </c>
      <c r="AX10" s="88" t="s">
        <v>102</v>
      </c>
      <c r="AY10" s="382"/>
      <c r="AZ10" s="382"/>
      <c r="BA10" s="382"/>
      <c r="BB10" s="382"/>
      <c r="BC10" s="382"/>
      <c r="BD10" s="382"/>
      <c r="BE10" s="383"/>
    </row>
    <row r="11" spans="1:57" s="75" customFormat="1" ht="13.8" thickBot="1" x14ac:dyDescent="0.3">
      <c r="B11" s="50"/>
      <c r="C11" s="50"/>
      <c r="D11" s="93" t="str">
        <f>IF($A$3=1,O$2,IF($A$3=2,O$3,O$4))</f>
        <v>Rugby &amp; N'hampton</v>
      </c>
      <c r="E11" s="94" t="str">
        <f>IF($A$3=1,P$2,IF($A$3=2,P$3,P$4))</f>
        <v>Coventry</v>
      </c>
      <c r="F11" s="94" t="str">
        <f>IF($A$3=1,Q$2,IF($A$3=2,Q$3,Q$4))</f>
        <v>Banbury</v>
      </c>
      <c r="G11" s="292"/>
      <c r="H11" s="413"/>
      <c r="I11" s="414"/>
      <c r="J11"/>
      <c r="K11" s="402"/>
      <c r="L11" s="361"/>
      <c r="M11" s="17"/>
      <c r="N11" s="362"/>
      <c r="O11" s="361"/>
      <c r="P11" s="17"/>
      <c r="Q11" s="362"/>
      <c r="R11" s="361"/>
      <c r="S11" s="17"/>
      <c r="T11" s="362"/>
      <c r="U11" s="369"/>
      <c r="V11"/>
      <c r="W11" s="372"/>
      <c r="X11" s="377"/>
      <c r="Y11" s="373"/>
      <c r="Z11"/>
      <c r="AA11" s="369"/>
      <c r="AB11" s="372"/>
      <c r="AC11" s="377"/>
      <c r="AD11" s="377"/>
      <c r="AE11" s="377"/>
      <c r="AF11" s="377"/>
      <c r="AG11" s="377"/>
      <c r="AH11" s="377"/>
      <c r="AI11" s="377"/>
      <c r="AJ11" s="377"/>
      <c r="AK11" s="377"/>
      <c r="AL11" s="373"/>
      <c r="AM11"/>
      <c r="AN11" s="369"/>
      <c r="AO11"/>
      <c r="AP11" s="372"/>
      <c r="AQ11" s="377"/>
      <c r="AR11" s="373"/>
      <c r="AS11"/>
      <c r="AT11" s="369"/>
      <c r="AU11" s="372"/>
      <c r="AV11" s="377"/>
      <c r="AW11" s="377"/>
      <c r="AX11" s="373"/>
      <c r="AY11" s="377"/>
      <c r="AZ11" s="377"/>
      <c r="BA11" s="377"/>
      <c r="BB11" s="377"/>
      <c r="BC11" s="377"/>
      <c r="BD11" s="377"/>
      <c r="BE11" s="373"/>
    </row>
    <row r="12" spans="1:57" s="75" customFormat="1" x14ac:dyDescent="0.25">
      <c r="A12" s="107" t="str">
        <f>'Event Details'!D$23</f>
        <v>V</v>
      </c>
      <c r="B12" s="32">
        <v>1</v>
      </c>
      <c r="C12" s="108" t="str">
        <f>IF(B12="","",'Event Details'!E$23)</f>
        <v>Amber Valley</v>
      </c>
      <c r="D12" s="335">
        <f>IF($E$4&lt;0,"",VLOOKUP($C12,'League Points Match 1'!$C$32:$E$39,2,FALSE))</f>
        <v>39</v>
      </c>
      <c r="E12" s="336">
        <f>IF($E$4&lt;2,"",VLOOKUP($C12,'League Points Match 2'!$C$32:$E$39,2,FALSE))</f>
        <v>32</v>
      </c>
      <c r="F12" s="110">
        <f>IF($E$4&lt;3,"",VLOOKUP($C12,'League Points Match 3'!$C$32:$E$39,2,FALSE))</f>
        <v>35</v>
      </c>
      <c r="G12" s="397">
        <f>IF(D12="","",RANK(D12,D$12:D$19,0)+COUNTIF(D$12:D12,D12)-1)</f>
        <v>5</v>
      </c>
      <c r="H12" s="398">
        <f>IF(E12="","",RANK(E12,E$12:E$19,0)+COUNTIF(E$12:E12,E12)-1)</f>
        <v>5</v>
      </c>
      <c r="I12" s="399">
        <f>IF(F12="","",RANK(F12,F$12:F$19,0)+COUNTIF(F$12:F12,F12)-1)</f>
        <v>4</v>
      </c>
      <c r="J12" t="str">
        <f>C12</f>
        <v>Amber Valley</v>
      </c>
      <c r="K12" s="402">
        <f>'Event Details'!D33</f>
        <v>8</v>
      </c>
      <c r="L12" s="361" t="str">
        <f t="shared" ref="L12:L19" si="0">IF(G12="","",VLOOKUP(U12,G$12:J$19,L$6,FALSE))</f>
        <v>Rugby &amp; N'hampton</v>
      </c>
      <c r="M12" s="18">
        <f t="shared" ref="M12:M19" si="1">IF(L12="","",VLOOKUP(L12,C$12:D$19,M$6,FALSE))</f>
        <v>60</v>
      </c>
      <c r="N12" s="366">
        <f>IF(AND(M12&gt;0,M12&lt;&gt;""),SUMIF(M$12:M$19,M12,K$12:K$19)/COUNTIF(M$12:M$19,M12),0)</f>
        <v>8</v>
      </c>
      <c r="O12" s="361" t="str">
        <f t="shared" ref="O12:O19" si="2">IF(H12="","",VLOOKUP(U12,H$12:J$19,O$6,FALSE))</f>
        <v>Rugby &amp; N'hampton</v>
      </c>
      <c r="P12" s="18">
        <f t="shared" ref="P12:P19" si="3">IF(O12="","",VLOOKUP(O12,C$12:F$19,P$6,FALSE))</f>
        <v>63</v>
      </c>
      <c r="Q12" s="366">
        <f>IF(AND(P12&gt;0,P12&lt;&gt;""),SUMIF(P$12:P$19,P12,K$12:K$19)/COUNTIF(P$12:P$19,P12),0)</f>
        <v>8</v>
      </c>
      <c r="R12" s="361" t="str">
        <f t="shared" ref="R12:R19" si="4">IF(I12="","",VLOOKUP(U12,I$12:J$19,R$6,FALSE))</f>
        <v>Rugby &amp; N'hampton</v>
      </c>
      <c r="S12" s="18">
        <f t="shared" ref="S12:S19" si="5">IF(R12="","",VLOOKUP(R12,C$12:F$19,S$6,FALSE))</f>
        <v>62</v>
      </c>
      <c r="T12" s="366">
        <f>IF(AND(S12&gt;0,S12&lt;&gt;""),SUMIF(S$12:S$19,S12,K$12:K$19)/COUNTIF(S$12:S$19,S12),0)</f>
        <v>8</v>
      </c>
      <c r="U12" s="370">
        <v>1</v>
      </c>
      <c r="V12" s="379" t="str">
        <f>C12</f>
        <v>Amber Valley</v>
      </c>
      <c r="W12" s="404">
        <f t="shared" ref="W12:W19" si="6">D12+E12</f>
        <v>71</v>
      </c>
      <c r="X12" s="386">
        <f>VLOOKUP(Z12,L$12:N$19,X$6,FALSE)+VLOOKUP(Z12,O$12:Q$19,X$6,FALSE)</f>
        <v>8</v>
      </c>
      <c r="Y12" s="392">
        <f>RANK(X12,X$12:X$19,0)+COUNTIF(X$12:X12,X12)-1</f>
        <v>6</v>
      </c>
      <c r="Z12" s="200" t="str">
        <f t="shared" ref="Z12:Z19" si="7">C12</f>
        <v>Amber Valley</v>
      </c>
      <c r="AA12" s="393">
        <f t="shared" ref="AA12:AA19" si="8">U12+SUM(AF12:AL12)</f>
        <v>1</v>
      </c>
      <c r="AB12" s="275" t="str">
        <f>IF(U12&gt;0,VLOOKUP(U12,Y$12:Z$19,AA$6,FALSE),0)</f>
        <v>Rugby &amp; N'hampton</v>
      </c>
      <c r="AC12" s="68">
        <f>IF(U12&gt;0,VLOOKUP(AB12,V$12:Y$19,AU$6,FALSE),0)</f>
        <v>16</v>
      </c>
      <c r="AD12" s="68">
        <f>IF(U12&gt;0,VLOOKUP(AB12,V$12:X$19,AC$6,FALSE),0)</f>
        <v>123</v>
      </c>
      <c r="AE12" s="366">
        <f>IF(AC12&gt;0,SUMIF(AC$12:AC$19,AC12,K$12:K$19)/COUNTIF(AC$12:AC$19,AC12),0)</f>
        <v>8</v>
      </c>
      <c r="AF12" s="276">
        <f t="shared" ref="AF12:AF18" si="9">IF(AND($AC12=$AC13,$AD12&lt;$AD13),1,0)</f>
        <v>0</v>
      </c>
      <c r="AG12" s="276">
        <f>IF(AND($AC12=$AC14,$AD12&lt;$AD14),1,0)</f>
        <v>0</v>
      </c>
      <c r="AH12" s="276">
        <f>IF(AND($AC12=$AC15,$AD12&lt;$AD15),1,0)</f>
        <v>0</v>
      </c>
      <c r="AI12" s="276">
        <f>IF(AND($AC12=$AC16,$AD12&lt;$AD16),1,0)</f>
        <v>0</v>
      </c>
      <c r="AJ12" s="276">
        <f>IF(AND($AC12=$AC17,$AD12&lt;$AD17),1,0)</f>
        <v>0</v>
      </c>
      <c r="AK12" s="276">
        <f>IF(AND($AC12=$AC18,$AD12&lt;$AD18),1,0)</f>
        <v>0</v>
      </c>
      <c r="AL12" s="277">
        <f>IF(AND($AC12=$AC19,$AD12&lt;$AD19),1,0)</f>
        <v>0</v>
      </c>
      <c r="AM12"/>
      <c r="AN12" s="370">
        <v>1</v>
      </c>
      <c r="AO12" s="379" t="str">
        <f>C12</f>
        <v>Amber Valley</v>
      </c>
      <c r="AP12" s="404">
        <f t="shared" ref="AP12:AP19" si="10">W12+F12</f>
        <v>106</v>
      </c>
      <c r="AQ12" s="386">
        <f>VLOOKUP(AO12,V$12:X$19,AQ$6,FALSE)+VLOOKUP(AO12,R$12:T$19,AQ$6,FALSE)</f>
        <v>13</v>
      </c>
      <c r="AR12" s="392">
        <f>RANK(AQ12,AQ$12:AQ$19,0)+COUNTIF(AQ$12:AQ12,AQ12)-1</f>
        <v>5</v>
      </c>
      <c r="AS12" s="200" t="str">
        <f>C12</f>
        <v>Amber Valley</v>
      </c>
      <c r="AT12" s="393">
        <f t="shared" ref="AT12:AT19" si="11">AN12+SUM(AY12:BE12)</f>
        <v>1</v>
      </c>
      <c r="AU12" s="275" t="str">
        <f>IF(AN12&gt;0,VLOOKUP(AN12,AR$12:AS$19,AT$6,FALSE),0)</f>
        <v>Rugby &amp; N'hampton</v>
      </c>
      <c r="AV12" s="68">
        <f>IF(AN12&gt;0,VLOOKUP(AU12,AO$12:AR$19,AU$6,FALSE),0)</f>
        <v>24</v>
      </c>
      <c r="AW12" s="68">
        <f>IF(AN12&gt;0,VLOOKUP(AU12,AO$12:AQ$19,AV$6,FALSE),0)</f>
        <v>185</v>
      </c>
      <c r="AX12" s="366">
        <f>IF(AV12&gt;0,SUMIF(AV$12:AV$19,AV12,K$12:K$19)/COUNTIF(AV$12:AV$19,AV12),0)</f>
        <v>8</v>
      </c>
      <c r="AY12" s="276">
        <f t="shared" ref="AY12:AY18" si="12">IF(AND($AV12=$AV13,$AW12&lt;$AW13),1,0)</f>
        <v>0</v>
      </c>
      <c r="AZ12" s="276">
        <f t="shared" ref="AZ12:AZ17" si="13">IF(AND($AV12=$AV14,$AW12&lt;$AW14),1,0)</f>
        <v>0</v>
      </c>
      <c r="BA12" s="276">
        <f>IF(AND($AV12=$AV15,$AW12&lt;$AW15),1,0)</f>
        <v>0</v>
      </c>
      <c r="BB12" s="276">
        <f>IF(AND($AV12=$AV16,$AW12&lt;$AW16),1,0)</f>
        <v>0</v>
      </c>
      <c r="BC12" s="276">
        <f>IF(AND($AV12=$AV17,$AW12&lt;$AW17),1,0)</f>
        <v>0</v>
      </c>
      <c r="BD12" s="276">
        <f>IF(AND($AV12=$AV18,$AW12&lt;$AW18),1,0)</f>
        <v>0</v>
      </c>
      <c r="BE12" s="277">
        <f>IF(AND($AV12=$AV19,$AW12&lt;$AW19),1,0)</f>
        <v>0</v>
      </c>
    </row>
    <row r="13" spans="1:57" s="75" customFormat="1" x14ac:dyDescent="0.25">
      <c r="A13" s="107" t="str">
        <f>'Event Details'!D$24</f>
        <v>J</v>
      </c>
      <c r="B13" s="32">
        <f>IF(A$2&gt;=2,2,"")</f>
        <v>2</v>
      </c>
      <c r="C13" s="108" t="str">
        <f>IF(B13="","",'Event Details'!E$24)</f>
        <v>Banbury</v>
      </c>
      <c r="D13" s="335">
        <f>IF($E$4&lt;0,"",VLOOKUP($C13,'League Points Match 1'!$C$32:$E$39,2,FALSE))</f>
        <v>46</v>
      </c>
      <c r="E13" s="336">
        <f>IF($E$4&lt;2,"",VLOOKUP($C13,'League Points Match 2'!$C$32:$E$39,2,FALSE))</f>
        <v>24</v>
      </c>
      <c r="F13" s="110">
        <f>IF($E$4&lt;3,"",VLOOKUP($C13,'League Points Match 3'!$C$32:$E$39,2,FALSE))</f>
        <v>34</v>
      </c>
      <c r="G13" s="374">
        <f>IF(D13="","",RANK(D13,D$12:D$19,0)+COUNTIF(D$12:D13,D13)-1)</f>
        <v>2</v>
      </c>
      <c r="H13" s="18">
        <f>IF(E13="","",RANK(E13,E$12:E$19,0)+COUNTIF(E$12:E13,E13)-1)</f>
        <v>7</v>
      </c>
      <c r="I13" s="366">
        <f>IF(F13="","",RANK(F13,F$12:F$19,0)+COUNTIF(F$12:F13,F13)-1)</f>
        <v>5</v>
      </c>
      <c r="J13" t="str">
        <f t="shared" ref="J13:J19" si="14">C13</f>
        <v>Banbury</v>
      </c>
      <c r="K13" s="402">
        <f>K12-1</f>
        <v>7</v>
      </c>
      <c r="L13" s="361" t="str">
        <f t="shared" si="0"/>
        <v>Banbury</v>
      </c>
      <c r="M13" s="18">
        <f t="shared" si="1"/>
        <v>46</v>
      </c>
      <c r="N13" s="366">
        <f t="shared" ref="N13:N19" si="15">IF(AND(M13&gt;0,M13&lt;&gt;""),SUMIF(M$12:M$19,M13,K$12:K$19)/COUNTIF(M$12:M$19,M13),0)</f>
        <v>7</v>
      </c>
      <c r="O13" s="361" t="str">
        <f t="shared" si="2"/>
        <v>Solihull</v>
      </c>
      <c r="P13" s="18">
        <f t="shared" si="3"/>
        <v>45</v>
      </c>
      <c r="Q13" s="366">
        <f t="shared" ref="Q13:Q19" si="16">IF(AND(P13&gt;0,P13&lt;&gt;""),SUMIF(P$12:P$19,P13,K$12:K$19)/COUNTIF(P$12:P$19,P13),0)</f>
        <v>7</v>
      </c>
      <c r="R13" s="361" t="str">
        <f t="shared" si="4"/>
        <v>Stratford</v>
      </c>
      <c r="S13" s="18">
        <f t="shared" si="5"/>
        <v>43</v>
      </c>
      <c r="T13" s="366">
        <f t="shared" ref="T13:T19" si="17">IF(AND(S13&gt;0,S13&lt;&gt;""),SUMIF(S$12:S$19,S13,K$12:K$19)/COUNTIF(S$12:S$19,S13),0)</f>
        <v>7</v>
      </c>
      <c r="U13" s="370">
        <v>2</v>
      </c>
      <c r="V13" s="379" t="str">
        <f t="shared" ref="V13:V19" si="18">C13</f>
        <v>Banbury</v>
      </c>
      <c r="W13" s="404">
        <f t="shared" si="6"/>
        <v>70</v>
      </c>
      <c r="X13" s="386">
        <f t="shared" ref="X13:X19" si="19">VLOOKUP(Z13,L$12:N$19,X$6,FALSE)+VLOOKUP(Z13,O$12:Q$19,X$6,FALSE)</f>
        <v>9</v>
      </c>
      <c r="Y13" s="392">
        <f>RANK(X13,X$12:X$19,0)+COUNTIF(X$12:X13,X13)-1</f>
        <v>4</v>
      </c>
      <c r="Z13" s="200" t="str">
        <f t="shared" si="7"/>
        <v>Banbury</v>
      </c>
      <c r="AA13" s="393">
        <f t="shared" si="8"/>
        <v>2</v>
      </c>
      <c r="AB13" s="275" t="str">
        <f t="shared" ref="AB13:AB19" si="20">IF(U13&gt;0,VLOOKUP(U13,Y$12:Z$19,AA$6,FALSE),0)</f>
        <v>Solihull</v>
      </c>
      <c r="AC13" s="68">
        <f t="shared" ref="AC13:AC19" si="21">IF(U13&gt;0,VLOOKUP(AB13,V$12:Y$19,AU$6,FALSE),0)</f>
        <v>13</v>
      </c>
      <c r="AD13" s="68">
        <f t="shared" ref="AD13:AD19" si="22">IF(U13&gt;0,VLOOKUP(AB13,V$12:X$19,AC$6,FALSE),0)</f>
        <v>89</v>
      </c>
      <c r="AE13" s="366">
        <f t="shared" ref="AE13:AE19" si="23">IF(AC13&gt;0,SUMIF(AC$12:AC$19,AC13,K$12:K$19)/COUNTIF(AC$12:AC$19,AC13),0)</f>
        <v>7</v>
      </c>
      <c r="AF13" s="276">
        <f t="shared" si="9"/>
        <v>0</v>
      </c>
      <c r="AG13" s="276">
        <f>IF(AND($AC13=$AC15,$AC13&lt;$AD15),1,0)</f>
        <v>0</v>
      </c>
      <c r="AH13" s="276">
        <f>IF(AND($AC13=$AC16,$AD13&lt;$AD16),1,0)</f>
        <v>0</v>
      </c>
      <c r="AI13" s="276">
        <f>IF(AND($AC13=$AC17,$AD13&lt;$AD17),1,0)</f>
        <v>0</v>
      </c>
      <c r="AJ13" s="276">
        <f>IF(AND($AC13=$AC18,$AD13&lt;$AD18),1,0)</f>
        <v>0</v>
      </c>
      <c r="AK13" s="276">
        <f>IF(AND($AC13=$AC19,$AD13&lt;$AD19),1,0)</f>
        <v>0</v>
      </c>
      <c r="AL13" s="277">
        <f>IF(AND($AC13=$AC12,$AD13&gt;$AD12),-1,0)</f>
        <v>0</v>
      </c>
      <c r="AM13"/>
      <c r="AN13" s="370">
        <v>2</v>
      </c>
      <c r="AO13" s="379" t="str">
        <f t="shared" ref="AO13:AO19" si="24">C13</f>
        <v>Banbury</v>
      </c>
      <c r="AP13" s="404">
        <f t="shared" si="10"/>
        <v>104</v>
      </c>
      <c r="AQ13" s="386">
        <f t="shared" ref="AQ13:AQ19" si="25">VLOOKUP(AO13,V$12:X$19,AQ$6,FALSE)+VLOOKUP(AO13,R$12:T$19,AQ$6,FALSE)</f>
        <v>13</v>
      </c>
      <c r="AR13" s="392">
        <f>RANK(AQ13,AQ$12:AQ$19,0)+COUNTIF(AQ$12:AQ13,AQ13)-1</f>
        <v>6</v>
      </c>
      <c r="AS13" s="200" t="str">
        <f t="shared" ref="AS13:AS19" si="26">C13</f>
        <v>Banbury</v>
      </c>
      <c r="AT13" s="393">
        <f t="shared" si="11"/>
        <v>4</v>
      </c>
      <c r="AU13" s="275" t="str">
        <f t="shared" ref="AU13:AU19" si="27">IF(AN13&gt;0,VLOOKUP(AN13,AR$12:AS$19,AT$6,FALSE),0)</f>
        <v>Kettering</v>
      </c>
      <c r="AV13" s="68">
        <f t="shared" ref="AV13:AV19" si="28">IF(AN13&gt;0,VLOOKUP(AU13,AO$12:AR$19,AU$6,FALSE),0)</f>
        <v>16</v>
      </c>
      <c r="AW13" s="68">
        <f t="shared" ref="AW13:AW19" si="29">IF(AN13&gt;0,VLOOKUP(AU13,AO$12:AQ$19,AV$6,FALSE),0)</f>
        <v>119</v>
      </c>
      <c r="AX13" s="366">
        <f t="shared" ref="AX13:AX19" si="30">IF(AV13&gt;0,SUMIF(AV$12:AV$19,AV13,K$12:K$19)/COUNTIF(AV$12:AV$19,AV13),0)</f>
        <v>6</v>
      </c>
      <c r="AY13" s="276">
        <f t="shared" si="12"/>
        <v>1</v>
      </c>
      <c r="AZ13" s="276">
        <f t="shared" si="13"/>
        <v>1</v>
      </c>
      <c r="BA13" s="276">
        <f>IF(AND($AV13=$AV16,$AW13&lt;$AW16),1,0)</f>
        <v>0</v>
      </c>
      <c r="BB13" s="276">
        <f>IF(AND($AV13=$AV17,$AW13&lt;$AW17),1,0)</f>
        <v>0</v>
      </c>
      <c r="BC13" s="276">
        <f>IF(AND($AV13=$AV18,$AW13&lt;$AW18),1,0)</f>
        <v>0</v>
      </c>
      <c r="BD13" s="276">
        <f>IF(AND($AV13=$AV19,$AW13&lt;$AW19),1,0)</f>
        <v>0</v>
      </c>
      <c r="BE13" s="277">
        <f>IF(AND($AV13=$AV12,$AW13&gt;$AW12),-1,0)</f>
        <v>0</v>
      </c>
    </row>
    <row r="14" spans="1:57" s="75" customFormat="1" x14ac:dyDescent="0.25">
      <c r="A14" s="107" t="str">
        <f>'Event Details'!D$25</f>
        <v>S</v>
      </c>
      <c r="B14" s="32">
        <f>IF(A$2&gt;=3,3,"")</f>
        <v>3</v>
      </c>
      <c r="C14" s="108" t="str">
        <f>IF(B14="","",'Event Details'!E$25)</f>
        <v>Coventry Godiva</v>
      </c>
      <c r="D14" s="335">
        <f>IF($E$4&lt;0,"",VLOOKUP($C14,'League Points Match 1'!$C$32:$E$39,2,FALSE))</f>
        <v>12</v>
      </c>
      <c r="E14" s="336">
        <f>IF($E$4&lt;2,"",VLOOKUP($C14,'League Points Match 2'!$C$32:$E$39,2,FALSE))</f>
        <v>29</v>
      </c>
      <c r="F14" s="110">
        <f>IF($E$4&lt;3,"",VLOOKUP($C14,'League Points Match 3'!$C$32:$E$39,2,FALSE))</f>
        <v>31</v>
      </c>
      <c r="G14" s="374">
        <f>IF(D14="","",RANK(D14,D$12:D$19,0)+COUNTIF(D$12:D14,D14)-1)</f>
        <v>7</v>
      </c>
      <c r="H14" s="18">
        <f>IF(E14="","",RANK(E14,E$12:E$19,0)+COUNTIF(E$12:E14,E14)-1)</f>
        <v>6</v>
      </c>
      <c r="I14" s="366">
        <f>IF(F14="","",RANK(F14,F$12:F$19,0)+COUNTIF(F$12:F14,F14)-1)</f>
        <v>7</v>
      </c>
      <c r="J14" t="str">
        <f t="shared" si="14"/>
        <v>Coventry Godiva</v>
      </c>
      <c r="K14" s="402">
        <f t="shared" ref="K14:K19" si="31">K13-1</f>
        <v>6</v>
      </c>
      <c r="L14" s="361" t="str">
        <f t="shared" si="0"/>
        <v>Solihull</v>
      </c>
      <c r="M14" s="18">
        <f t="shared" si="1"/>
        <v>44</v>
      </c>
      <c r="N14" s="366">
        <f t="shared" si="15"/>
        <v>6</v>
      </c>
      <c r="O14" s="361" t="str">
        <f t="shared" si="2"/>
        <v>Stratford</v>
      </c>
      <c r="P14" s="18">
        <f t="shared" si="3"/>
        <v>42</v>
      </c>
      <c r="Q14" s="366">
        <f t="shared" si="16"/>
        <v>6</v>
      </c>
      <c r="R14" s="361" t="str">
        <f t="shared" si="4"/>
        <v>Kettering</v>
      </c>
      <c r="S14" s="18">
        <f t="shared" si="5"/>
        <v>38</v>
      </c>
      <c r="T14" s="366">
        <f t="shared" si="17"/>
        <v>6</v>
      </c>
      <c r="U14" s="370">
        <v>3</v>
      </c>
      <c r="V14" s="379" t="str">
        <f t="shared" si="18"/>
        <v>Coventry Godiva</v>
      </c>
      <c r="W14" s="404">
        <f t="shared" si="6"/>
        <v>41</v>
      </c>
      <c r="X14" s="386">
        <f t="shared" si="19"/>
        <v>5</v>
      </c>
      <c r="Y14" s="392">
        <f>RANK(X14,X$12:X$19,0)+COUNTIF(X$12:X14,X14)-1</f>
        <v>7</v>
      </c>
      <c r="Z14" s="200" t="str">
        <f t="shared" si="7"/>
        <v>Coventry Godiva</v>
      </c>
      <c r="AA14" s="393">
        <f t="shared" si="8"/>
        <v>3</v>
      </c>
      <c r="AB14" s="275" t="str">
        <f t="shared" si="20"/>
        <v>Kettering</v>
      </c>
      <c r="AC14" s="68">
        <f t="shared" si="21"/>
        <v>10</v>
      </c>
      <c r="AD14" s="68">
        <f t="shared" si="22"/>
        <v>81</v>
      </c>
      <c r="AE14" s="366">
        <f t="shared" si="23"/>
        <v>6</v>
      </c>
      <c r="AF14" s="276">
        <f t="shared" si="9"/>
        <v>0</v>
      </c>
      <c r="AG14" s="276">
        <f>IF(AND($AC14=$AC16,$AD14&lt;$AD16),1,0)</f>
        <v>0</v>
      </c>
      <c r="AH14" s="276">
        <f>IF(AND($AC14=$AC17,$AD14&lt;$AD17),1,0)</f>
        <v>0</v>
      </c>
      <c r="AI14" s="276">
        <f>IF(AND($AC14=$AC18,$AD14&lt;$AD18),1,0)</f>
        <v>0</v>
      </c>
      <c r="AJ14" s="276">
        <f>IF(AND($AC14=$AC19,$AD14&lt;$AD19),1,0)</f>
        <v>0</v>
      </c>
      <c r="AK14" s="276">
        <f>IF(AND($AC14=$AC13,$AD14&gt;$AD13),-1,0)</f>
        <v>0</v>
      </c>
      <c r="AL14" s="277">
        <f>IF(AND($AC14=$AC12,$AD14&gt;$AD12),-1,0)</f>
        <v>0</v>
      </c>
      <c r="AM14"/>
      <c r="AN14" s="370">
        <v>3</v>
      </c>
      <c r="AO14" s="379" t="str">
        <f t="shared" si="24"/>
        <v>Coventry Godiva</v>
      </c>
      <c r="AP14" s="404">
        <f t="shared" si="10"/>
        <v>72</v>
      </c>
      <c r="AQ14" s="386">
        <f t="shared" si="25"/>
        <v>7</v>
      </c>
      <c r="AR14" s="392">
        <f>RANK(AQ14,AQ$12:AQ$19,0)+COUNTIF(AQ$12:AQ14,AQ14)-1</f>
        <v>7</v>
      </c>
      <c r="AS14" s="200" t="str">
        <f t="shared" si="26"/>
        <v>Coventry Godiva</v>
      </c>
      <c r="AT14" s="393">
        <f t="shared" si="11"/>
        <v>2</v>
      </c>
      <c r="AU14" s="275" t="str">
        <f t="shared" si="27"/>
        <v>Solihull</v>
      </c>
      <c r="AV14" s="68">
        <f t="shared" si="28"/>
        <v>16</v>
      </c>
      <c r="AW14" s="68">
        <f t="shared" si="29"/>
        <v>122</v>
      </c>
      <c r="AX14" s="366">
        <f t="shared" si="30"/>
        <v>6</v>
      </c>
      <c r="AY14" s="276">
        <f t="shared" si="12"/>
        <v>0</v>
      </c>
      <c r="AZ14" s="276">
        <f t="shared" si="13"/>
        <v>0</v>
      </c>
      <c r="BA14" s="276">
        <f>IF(AND($AV14=$AV17,$AW14&lt;$AW17),1,0)</f>
        <v>0</v>
      </c>
      <c r="BB14" s="276">
        <f>IF(AND($AV14=$AV18,$AW14&lt;$AW18),1,0)</f>
        <v>0</v>
      </c>
      <c r="BC14" s="276">
        <f>IF(AND($AV14=$AV19,$AW14&lt;$AW19),1,0)</f>
        <v>0</v>
      </c>
      <c r="BD14" s="276">
        <f>IF(AND($AV14=$AV13,$AW14&gt;$AW13),-1,0)</f>
        <v>-1</v>
      </c>
      <c r="BE14" s="277">
        <f>IF(AND($AV14=$AV12,$AW14&gt;$AW12),-1,0)</f>
        <v>0</v>
      </c>
    </row>
    <row r="15" spans="1:57" s="75" customFormat="1" x14ac:dyDescent="0.25">
      <c r="A15" s="107" t="str">
        <f>'Event Details'!D$26</f>
        <v>I</v>
      </c>
      <c r="B15" s="32">
        <f>IF(A$2&gt;=4,4,"")</f>
        <v>4</v>
      </c>
      <c r="C15" s="108" t="str">
        <f>IF(B15="","",'Event Details'!E$26)</f>
        <v>Kettering</v>
      </c>
      <c r="D15" s="335">
        <f>IF($E$4&lt;0,"",VLOOKUP($C15,'League Points Match 1'!$C$32:$E$39,2,FALSE))</f>
        <v>40</v>
      </c>
      <c r="E15" s="336">
        <f>IF($E$4&lt;2,"",VLOOKUP($C15,'League Points Match 2'!$C$32:$E$39,2,FALSE))</f>
        <v>41</v>
      </c>
      <c r="F15" s="110">
        <f>IF($E$4&lt;3,"",VLOOKUP($C15,'League Points Match 3'!$C$32:$E$39,2,FALSE))</f>
        <v>38</v>
      </c>
      <c r="G15" s="374">
        <f>IF(D15="","",RANK(D15,D$12:D$19,0)+COUNTIF(D$12:D15,D15)-1)</f>
        <v>4</v>
      </c>
      <c r="H15" s="18">
        <f>IF(E15="","",RANK(E15,E$12:E$19,0)+COUNTIF(E$12:E15,E15)-1)</f>
        <v>4</v>
      </c>
      <c r="I15" s="366">
        <f>IF(F15="","",RANK(F15,F$12:F$19,0)+COUNTIF(F$12:F15,F15)-1)</f>
        <v>3</v>
      </c>
      <c r="J15" t="str">
        <f t="shared" si="14"/>
        <v>Kettering</v>
      </c>
      <c r="K15" s="402">
        <f t="shared" si="31"/>
        <v>5</v>
      </c>
      <c r="L15" s="361" t="str">
        <f t="shared" si="0"/>
        <v>Kettering</v>
      </c>
      <c r="M15" s="18">
        <f t="shared" si="1"/>
        <v>40</v>
      </c>
      <c r="N15" s="366">
        <f t="shared" si="15"/>
        <v>5</v>
      </c>
      <c r="O15" s="361" t="str">
        <f t="shared" si="2"/>
        <v>Kettering</v>
      </c>
      <c r="P15" s="18">
        <f t="shared" si="3"/>
        <v>41</v>
      </c>
      <c r="Q15" s="366">
        <f t="shared" si="16"/>
        <v>5</v>
      </c>
      <c r="R15" s="361" t="str">
        <f t="shared" si="4"/>
        <v>Amber Valley</v>
      </c>
      <c r="S15" s="18">
        <f t="shared" si="5"/>
        <v>35</v>
      </c>
      <c r="T15" s="366">
        <f t="shared" si="17"/>
        <v>5</v>
      </c>
      <c r="U15" s="370">
        <v>4</v>
      </c>
      <c r="V15" s="379" t="str">
        <f t="shared" si="18"/>
        <v>Kettering</v>
      </c>
      <c r="W15" s="404">
        <f t="shared" si="6"/>
        <v>81</v>
      </c>
      <c r="X15" s="386">
        <f t="shared" si="19"/>
        <v>10</v>
      </c>
      <c r="Y15" s="392">
        <f>RANK(X15,X$12:X$19,0)+COUNTIF(X$12:X15,X15)-1</f>
        <v>3</v>
      </c>
      <c r="Z15" s="200" t="str">
        <f t="shared" si="7"/>
        <v>Kettering</v>
      </c>
      <c r="AA15" s="393">
        <f t="shared" si="8"/>
        <v>5</v>
      </c>
      <c r="AB15" s="275" t="str">
        <f t="shared" si="20"/>
        <v>Banbury</v>
      </c>
      <c r="AC15" s="68">
        <f t="shared" si="21"/>
        <v>9</v>
      </c>
      <c r="AD15" s="68">
        <f t="shared" si="22"/>
        <v>70</v>
      </c>
      <c r="AE15" s="366">
        <f t="shared" si="23"/>
        <v>4.5</v>
      </c>
      <c r="AF15" s="276">
        <f t="shared" si="9"/>
        <v>1</v>
      </c>
      <c r="AG15" s="276">
        <f>IF(AND($AC15=$AC17,$AD15&lt;$AD17),1,0)</f>
        <v>0</v>
      </c>
      <c r="AH15" s="276">
        <f>IF(AND($AC15=$AC18,$AD15&lt;$AD18),1,0)</f>
        <v>0</v>
      </c>
      <c r="AI15" s="276">
        <f>IF(AND($AC15=$AC19,$AD15&lt;$AD19),1,0)</f>
        <v>0</v>
      </c>
      <c r="AJ15" s="276">
        <f>IF(AND($AC15=$AC14,$AD15&gt;$AD14),-1,0)</f>
        <v>0</v>
      </c>
      <c r="AK15" s="276">
        <f>IF(AND($AC15=$AC13,$AD15&gt;$AD13),-1,0)</f>
        <v>0</v>
      </c>
      <c r="AL15" s="277">
        <f>IF(AND($AC15=$AC12,$AD15&gt;$AD12),-1,0)</f>
        <v>0</v>
      </c>
      <c r="AM15"/>
      <c r="AN15" s="370">
        <v>4</v>
      </c>
      <c r="AO15" s="379" t="str">
        <f t="shared" si="24"/>
        <v>Kettering</v>
      </c>
      <c r="AP15" s="404">
        <f t="shared" si="10"/>
        <v>119</v>
      </c>
      <c r="AQ15" s="386">
        <f t="shared" si="25"/>
        <v>16</v>
      </c>
      <c r="AR15" s="392">
        <f>RANK(AQ15,AQ$12:AQ$19,0)+COUNTIF(AQ$12:AQ15,AQ15)-1</f>
        <v>2</v>
      </c>
      <c r="AS15" s="200" t="str">
        <f t="shared" si="26"/>
        <v>Kettering</v>
      </c>
      <c r="AT15" s="393">
        <f t="shared" si="11"/>
        <v>3</v>
      </c>
      <c r="AU15" s="275" t="str">
        <f t="shared" si="27"/>
        <v>Stratford</v>
      </c>
      <c r="AV15" s="68">
        <f t="shared" si="28"/>
        <v>16</v>
      </c>
      <c r="AW15" s="68">
        <f t="shared" si="29"/>
        <v>120</v>
      </c>
      <c r="AX15" s="366">
        <f t="shared" si="30"/>
        <v>6</v>
      </c>
      <c r="AY15" s="276">
        <f t="shared" si="12"/>
        <v>0</v>
      </c>
      <c r="AZ15" s="276">
        <f t="shared" si="13"/>
        <v>0</v>
      </c>
      <c r="BA15" s="276">
        <f>IF(AND($AV15=$AV18,$AW15&lt;$AW18),1,0)</f>
        <v>0</v>
      </c>
      <c r="BB15" s="276">
        <f>IF(AND($AV15=$AV19,$AW15&lt;$AW19),1,0)</f>
        <v>0</v>
      </c>
      <c r="BC15" s="276">
        <f>IF(AND($AV15=$AV14,$AW15&gt;$AW14),-1,0)</f>
        <v>0</v>
      </c>
      <c r="BD15" s="276">
        <f>IF(AND($AV15=$AV13,$AW15&gt;$AW13),-1,0)</f>
        <v>-1</v>
      </c>
      <c r="BE15" s="277">
        <f>IF(AND($AV15=$AV12,$AW15&gt;$AW12),-1,0)</f>
        <v>0</v>
      </c>
    </row>
    <row r="16" spans="1:57" s="75" customFormat="1" x14ac:dyDescent="0.25">
      <c r="A16" s="107" t="str">
        <f>'Event Details'!D$27</f>
        <v>A</v>
      </c>
      <c r="B16" s="32">
        <f>IF(A$2&gt;=5,5,"")</f>
        <v>5</v>
      </c>
      <c r="C16" s="108" t="str">
        <f>IF(B16="","",'Event Details'!E$27)</f>
        <v>Leicester</v>
      </c>
      <c r="D16" s="335">
        <f>IF($E$4&lt;0,"",VLOOKUP($C16,'League Points Match 1'!$C$32:$E$39,2,FALSE))</f>
        <v>0</v>
      </c>
      <c r="E16" s="336">
        <f>IF($E$4&lt;2,"",VLOOKUP($C16,'League Points Match 2'!$C$32:$E$39,2,FALSE))</f>
        <v>5</v>
      </c>
      <c r="F16" s="110">
        <f>IF($E$4&lt;3,"",VLOOKUP($C16,'League Points Match 3'!$C$32:$E$39,2,FALSE))</f>
        <v>0</v>
      </c>
      <c r="G16" s="374">
        <f>IF(D16="","",RANK(D16,D$12:D$19,0)+COUNTIF(D$12:D16,D16)-1)</f>
        <v>8</v>
      </c>
      <c r="H16" s="18">
        <f>IF(E16="","",RANK(E16,E$12:E$19,0)+COUNTIF(E$12:E16,E16)-1)</f>
        <v>8</v>
      </c>
      <c r="I16" s="366">
        <f>IF(F16="","",RANK(F16,F$12:F$19,0)+COUNTIF(F$12:F16,F16)-1)</f>
        <v>8</v>
      </c>
      <c r="J16" t="str">
        <f t="shared" si="14"/>
        <v>Leicester</v>
      </c>
      <c r="K16" s="402">
        <f t="shared" si="31"/>
        <v>4</v>
      </c>
      <c r="L16" s="361" t="str">
        <f t="shared" si="0"/>
        <v>Amber Valley</v>
      </c>
      <c r="M16" s="18">
        <f t="shared" si="1"/>
        <v>39</v>
      </c>
      <c r="N16" s="366">
        <f t="shared" si="15"/>
        <v>4</v>
      </c>
      <c r="O16" s="361" t="str">
        <f t="shared" si="2"/>
        <v>Amber Valley</v>
      </c>
      <c r="P16" s="18">
        <f t="shared" si="3"/>
        <v>32</v>
      </c>
      <c r="Q16" s="366">
        <f t="shared" si="16"/>
        <v>4</v>
      </c>
      <c r="R16" s="361" t="str">
        <f t="shared" si="4"/>
        <v>Banbury</v>
      </c>
      <c r="S16" s="18">
        <f t="shared" si="5"/>
        <v>34</v>
      </c>
      <c r="T16" s="366">
        <f t="shared" si="17"/>
        <v>4</v>
      </c>
      <c r="U16" s="370">
        <v>5</v>
      </c>
      <c r="V16" s="379" t="str">
        <f t="shared" si="18"/>
        <v>Leicester</v>
      </c>
      <c r="W16" s="404">
        <f t="shared" si="6"/>
        <v>5</v>
      </c>
      <c r="X16" s="386">
        <f t="shared" si="19"/>
        <v>1</v>
      </c>
      <c r="Y16" s="392">
        <f>RANK(X16,X$12:X$19,0)+COUNTIF(X$12:X16,X16)-1</f>
        <v>8</v>
      </c>
      <c r="Z16" s="200" t="str">
        <f t="shared" si="7"/>
        <v>Leicester</v>
      </c>
      <c r="AA16" s="393">
        <f t="shared" si="8"/>
        <v>4</v>
      </c>
      <c r="AB16" s="275" t="str">
        <f t="shared" si="20"/>
        <v>Stratford</v>
      </c>
      <c r="AC16" s="68">
        <f t="shared" si="21"/>
        <v>9</v>
      </c>
      <c r="AD16" s="68">
        <f t="shared" si="22"/>
        <v>77</v>
      </c>
      <c r="AE16" s="366">
        <f t="shared" si="23"/>
        <v>4.5</v>
      </c>
      <c r="AF16" s="276">
        <f t="shared" si="9"/>
        <v>0</v>
      </c>
      <c r="AG16" s="276">
        <f>IF(AND($AC16=$AC18,$AD16&lt;$AD18),1,0)</f>
        <v>0</v>
      </c>
      <c r="AH16" s="276">
        <f>IF(AND($AC16=$AC19,$AD16&lt;$AD19),1,0)</f>
        <v>0</v>
      </c>
      <c r="AI16" s="276">
        <f>IF(AND($AC16=$AC15,$AD16&gt;$AD15),-1,0)</f>
        <v>-1</v>
      </c>
      <c r="AJ16" s="276">
        <f>IF(AND($AC16=$AC14,$AD16&gt;$AD14),-1,0)</f>
        <v>0</v>
      </c>
      <c r="AK16" s="276">
        <f>IF(AND($AC16=$AC13,$AD16&gt;$AD13),-1,0)</f>
        <v>0</v>
      </c>
      <c r="AL16" s="277">
        <f>IF(AND($AC16=$AC12,$AD16&gt;$AD12),-1,0)</f>
        <v>0</v>
      </c>
      <c r="AM16"/>
      <c r="AN16" s="370">
        <v>5</v>
      </c>
      <c r="AO16" s="379" t="str">
        <f t="shared" si="24"/>
        <v>Leicester</v>
      </c>
      <c r="AP16" s="404">
        <f t="shared" si="10"/>
        <v>5</v>
      </c>
      <c r="AQ16" s="386">
        <f t="shared" si="25"/>
        <v>1</v>
      </c>
      <c r="AR16" s="392">
        <f>RANK(AQ16,AQ$12:AQ$19,0)+COUNTIF(AQ$12:AQ16,AQ16)-1</f>
        <v>8</v>
      </c>
      <c r="AS16" s="200" t="str">
        <f t="shared" si="26"/>
        <v>Leicester</v>
      </c>
      <c r="AT16" s="393">
        <f t="shared" si="11"/>
        <v>5</v>
      </c>
      <c r="AU16" s="275" t="str">
        <f t="shared" si="27"/>
        <v>Amber Valley</v>
      </c>
      <c r="AV16" s="68">
        <f t="shared" si="28"/>
        <v>13</v>
      </c>
      <c r="AW16" s="68">
        <f t="shared" si="29"/>
        <v>106</v>
      </c>
      <c r="AX16" s="366">
        <f t="shared" si="30"/>
        <v>3.5</v>
      </c>
      <c r="AY16" s="276">
        <f t="shared" si="12"/>
        <v>0</v>
      </c>
      <c r="AZ16" s="276">
        <f t="shared" si="13"/>
        <v>0</v>
      </c>
      <c r="BA16" s="276">
        <f>IF(AND($AV16=$AV19,$AW16&lt;$AW19),1,0)</f>
        <v>0</v>
      </c>
      <c r="BB16" s="276">
        <f>IF(AND($AV16=$AV15,$AW16&gt;$AW15),-1,0)</f>
        <v>0</v>
      </c>
      <c r="BC16" s="276">
        <f>IF(AND($AV16=$AV14,$AW16&gt;$AW14),-1,0)</f>
        <v>0</v>
      </c>
      <c r="BD16" s="276">
        <f>IF(AND($AV16=$AV13,$AW16&gt;$AW13),-1,0)</f>
        <v>0</v>
      </c>
      <c r="BE16" s="277">
        <f>IF(AND($AV16=$AV12,$AW16&gt;$AW12),-1,0)</f>
        <v>0</v>
      </c>
    </row>
    <row r="17" spans="1:98" s="75" customFormat="1" x14ac:dyDescent="0.25">
      <c r="A17" s="107" t="str">
        <f>'Event Details'!D$28</f>
        <v>R</v>
      </c>
      <c r="B17" s="32">
        <f>IF(A$2&gt;=6,6,"")</f>
        <v>6</v>
      </c>
      <c r="C17" s="108" t="str">
        <f>IF(B17="","",'Event Details'!E$28)</f>
        <v>Rugby &amp; N'hampton</v>
      </c>
      <c r="D17" s="335">
        <f>IF($E$4&lt;0,"",VLOOKUP($C17,'League Points Match 1'!$C$32:$E$39,2,FALSE))</f>
        <v>60</v>
      </c>
      <c r="E17" s="336">
        <f>IF($E$4&lt;2,"",VLOOKUP($C17,'League Points Match 2'!$C$32:$E$39,2,FALSE))</f>
        <v>63</v>
      </c>
      <c r="F17" s="110">
        <f>IF($E$4&lt;3,"",VLOOKUP($C17,'League Points Match 3'!$C$32:$E$39,2,FALSE))</f>
        <v>62</v>
      </c>
      <c r="G17" s="374">
        <f>IF(D17="","",RANK(D17,D$12:D$19,0)+COUNTIF(D$12:D17,D17)-1)</f>
        <v>1</v>
      </c>
      <c r="H17" s="18">
        <f>IF(E17="","",RANK(E17,E$12:E$19,0)+COUNTIF(E$12:E17,E17)-1)</f>
        <v>1</v>
      </c>
      <c r="I17" s="366">
        <f>IF(F17="","",RANK(F17,F$12:F$19,0)+COUNTIF(F$12:F17,F17)-1)</f>
        <v>1</v>
      </c>
      <c r="J17" t="str">
        <f t="shared" si="14"/>
        <v>Rugby &amp; N'hampton</v>
      </c>
      <c r="K17" s="402">
        <f t="shared" si="31"/>
        <v>3</v>
      </c>
      <c r="L17" s="361" t="str">
        <f t="shared" si="0"/>
        <v>Stratford</v>
      </c>
      <c r="M17" s="18">
        <f t="shared" si="1"/>
        <v>35</v>
      </c>
      <c r="N17" s="366">
        <f t="shared" si="15"/>
        <v>3</v>
      </c>
      <c r="O17" s="361" t="str">
        <f t="shared" si="2"/>
        <v>Coventry Godiva</v>
      </c>
      <c r="P17" s="18">
        <f t="shared" si="3"/>
        <v>29</v>
      </c>
      <c r="Q17" s="366">
        <f t="shared" si="16"/>
        <v>3</v>
      </c>
      <c r="R17" s="361" t="str">
        <f t="shared" si="4"/>
        <v>Solihull</v>
      </c>
      <c r="S17" s="18">
        <f t="shared" si="5"/>
        <v>33</v>
      </c>
      <c r="T17" s="366">
        <f t="shared" si="17"/>
        <v>3</v>
      </c>
      <c r="U17" s="370">
        <v>6</v>
      </c>
      <c r="V17" s="379" t="str">
        <f t="shared" si="18"/>
        <v>Rugby &amp; N'hampton</v>
      </c>
      <c r="W17" s="404">
        <f t="shared" si="6"/>
        <v>123</v>
      </c>
      <c r="X17" s="386">
        <f t="shared" si="19"/>
        <v>16</v>
      </c>
      <c r="Y17" s="392">
        <f>RANK(X17,X$12:X$19,0)+COUNTIF(X$12:X17,X17)-1</f>
        <v>1</v>
      </c>
      <c r="Z17" s="200" t="str">
        <f t="shared" si="7"/>
        <v>Rugby &amp; N'hampton</v>
      </c>
      <c r="AA17" s="393">
        <f t="shared" si="8"/>
        <v>6</v>
      </c>
      <c r="AB17" s="275" t="str">
        <f t="shared" si="20"/>
        <v>Amber Valley</v>
      </c>
      <c r="AC17" s="68">
        <f t="shared" si="21"/>
        <v>8</v>
      </c>
      <c r="AD17" s="68">
        <f t="shared" si="22"/>
        <v>71</v>
      </c>
      <c r="AE17" s="366">
        <f t="shared" si="23"/>
        <v>3</v>
      </c>
      <c r="AF17" s="276">
        <f t="shared" si="9"/>
        <v>0</v>
      </c>
      <c r="AG17" s="276">
        <f>IF(AND($AC17=$AC19,$AD17&lt;$AD19),1,0)</f>
        <v>0</v>
      </c>
      <c r="AH17" s="276">
        <f>IF(AND($AC17=$AC16,$AD17&gt;$AD16),-1,0)</f>
        <v>0</v>
      </c>
      <c r="AI17" s="276">
        <f>IF(AND($AC17=$AC15,$AD17&gt;$AD15),-1,0)</f>
        <v>0</v>
      </c>
      <c r="AJ17" s="276">
        <f>IF(AND($AC17=$AC14,$AD17&gt;$AD14),-1,0)</f>
        <v>0</v>
      </c>
      <c r="AK17" s="276">
        <f>IF(AND($AC17=$AC13,$AD17&gt;$AD13),-1,0)</f>
        <v>0</v>
      </c>
      <c r="AL17" s="277">
        <f>IF(AND($AC17=$AC12,$AD17&gt;$AD12),-1,0)</f>
        <v>0</v>
      </c>
      <c r="AM17"/>
      <c r="AN17" s="370">
        <v>6</v>
      </c>
      <c r="AO17" s="379" t="str">
        <f t="shared" si="24"/>
        <v>Rugby &amp; N'hampton</v>
      </c>
      <c r="AP17" s="404">
        <f t="shared" si="10"/>
        <v>185</v>
      </c>
      <c r="AQ17" s="386">
        <f t="shared" si="25"/>
        <v>24</v>
      </c>
      <c r="AR17" s="392">
        <f>RANK(AQ17,AQ$12:AQ$19,0)+COUNTIF(AQ$12:AQ17,AQ17)-1</f>
        <v>1</v>
      </c>
      <c r="AS17" s="200" t="str">
        <f t="shared" si="26"/>
        <v>Rugby &amp; N'hampton</v>
      </c>
      <c r="AT17" s="393">
        <f t="shared" si="11"/>
        <v>6</v>
      </c>
      <c r="AU17" s="275" t="str">
        <f t="shared" si="27"/>
        <v>Banbury</v>
      </c>
      <c r="AV17" s="68">
        <f t="shared" si="28"/>
        <v>13</v>
      </c>
      <c r="AW17" s="68">
        <f t="shared" si="29"/>
        <v>104</v>
      </c>
      <c r="AX17" s="366">
        <f t="shared" si="30"/>
        <v>3.5</v>
      </c>
      <c r="AY17" s="276">
        <f t="shared" si="12"/>
        <v>0</v>
      </c>
      <c r="AZ17" s="276">
        <f t="shared" si="13"/>
        <v>0</v>
      </c>
      <c r="BA17" s="276">
        <f>IF(AND($AV17=$AV16,$AW17&gt;$AW16),-1,0)</f>
        <v>0</v>
      </c>
      <c r="BB17" s="276">
        <f>IF(AND($AV17=$AV15,$AW17&gt;$AW15),-1,0)</f>
        <v>0</v>
      </c>
      <c r="BC17" s="276">
        <f>IF(AND($AV17=$AV14,$AW17&gt;$AW14),-1,0)</f>
        <v>0</v>
      </c>
      <c r="BD17" s="276">
        <f>IF(AND($AV17=$AV13,$AW17&gt;$AW13),-1,0)</f>
        <v>0</v>
      </c>
      <c r="BE17" s="277">
        <f>IF(AND($AV17=$AV12,$AW17&gt;$AW12),-1,0)</f>
        <v>0</v>
      </c>
    </row>
    <row r="18" spans="1:98" s="75" customFormat="1" x14ac:dyDescent="0.25">
      <c r="A18" s="107" t="str">
        <f>'Event Details'!D$29</f>
        <v>M</v>
      </c>
      <c r="B18" s="32">
        <f>IF(A$2&gt;=7,7,"")</f>
        <v>7</v>
      </c>
      <c r="C18" s="108" t="str">
        <f>IF(B18="","",'Event Details'!E$29)</f>
        <v>Solihull</v>
      </c>
      <c r="D18" s="335">
        <f>IF($E$4&lt;0,"",VLOOKUP($C18,'League Points Match 1'!$C$32:$E$39,2,FALSE))</f>
        <v>44</v>
      </c>
      <c r="E18" s="336">
        <f>IF($E$4&lt;2,"",VLOOKUP($C18,'League Points Match 2'!$C$32:$E$39,2,FALSE))</f>
        <v>45</v>
      </c>
      <c r="F18" s="110">
        <f>IF($E$4&lt;3,"",VLOOKUP($C18,'League Points Match 3'!$C$32:$E$39,2,FALSE))</f>
        <v>33</v>
      </c>
      <c r="G18" s="374">
        <f>IF(D18="","",RANK(D18,D$12:D$19,0)+COUNTIF(D$12:D18,D18)-1)</f>
        <v>3</v>
      </c>
      <c r="H18" s="18">
        <f>IF(E18="","",RANK(E18,E$12:E$19,0)+COUNTIF(E$12:E18,E18)-1)</f>
        <v>2</v>
      </c>
      <c r="I18" s="366">
        <f>IF(F18="","",RANK(F18,F$12:F$19,0)+COUNTIF(F$12:F18,F18)-1)</f>
        <v>6</v>
      </c>
      <c r="J18" t="str">
        <f t="shared" si="14"/>
        <v>Solihull</v>
      </c>
      <c r="K18" s="402">
        <f t="shared" si="31"/>
        <v>2</v>
      </c>
      <c r="L18" s="361" t="str">
        <f t="shared" si="0"/>
        <v>Coventry Godiva</v>
      </c>
      <c r="M18" s="18">
        <f t="shared" si="1"/>
        <v>12</v>
      </c>
      <c r="N18" s="366">
        <f t="shared" si="15"/>
        <v>2</v>
      </c>
      <c r="O18" s="361" t="str">
        <f t="shared" si="2"/>
        <v>Banbury</v>
      </c>
      <c r="P18" s="18">
        <f t="shared" si="3"/>
        <v>24</v>
      </c>
      <c r="Q18" s="366">
        <f t="shared" si="16"/>
        <v>2</v>
      </c>
      <c r="R18" s="361" t="str">
        <f t="shared" si="4"/>
        <v>Coventry Godiva</v>
      </c>
      <c r="S18" s="18">
        <f t="shared" si="5"/>
        <v>31</v>
      </c>
      <c r="T18" s="366">
        <f t="shared" si="17"/>
        <v>2</v>
      </c>
      <c r="U18" s="370">
        <v>7</v>
      </c>
      <c r="V18" s="379" t="str">
        <f t="shared" si="18"/>
        <v>Solihull</v>
      </c>
      <c r="W18" s="404">
        <f t="shared" si="6"/>
        <v>89</v>
      </c>
      <c r="X18" s="386">
        <f t="shared" si="19"/>
        <v>13</v>
      </c>
      <c r="Y18" s="392">
        <f>RANK(X18,X$12:X$19,0)+COUNTIF(X$12:X18,X18)-1</f>
        <v>2</v>
      </c>
      <c r="Z18" s="200" t="str">
        <f t="shared" si="7"/>
        <v>Solihull</v>
      </c>
      <c r="AA18" s="393">
        <f t="shared" si="8"/>
        <v>7</v>
      </c>
      <c r="AB18" s="275" t="str">
        <f t="shared" si="20"/>
        <v>Coventry Godiva</v>
      </c>
      <c r="AC18" s="68">
        <f t="shared" si="21"/>
        <v>5</v>
      </c>
      <c r="AD18" s="68">
        <f t="shared" si="22"/>
        <v>41</v>
      </c>
      <c r="AE18" s="366">
        <f t="shared" si="23"/>
        <v>2</v>
      </c>
      <c r="AF18" s="276">
        <f t="shared" si="9"/>
        <v>0</v>
      </c>
      <c r="AG18" s="276">
        <f>IF(AND($AC18=$AC17,$AD18&gt;$AD17),-1,0)</f>
        <v>0</v>
      </c>
      <c r="AH18" s="276">
        <f>IF(AND($AC18=$AC16,$AD18&gt;$AD16),-1,0)</f>
        <v>0</v>
      </c>
      <c r="AI18" s="276">
        <f>IF(AND($AC18=$AC15,$AD18&gt;$AD15),-1,0)</f>
        <v>0</v>
      </c>
      <c r="AJ18" s="276">
        <f>IF(AND($AC18=$AC14,$AD18&gt;$AD14),-1,0)</f>
        <v>0</v>
      </c>
      <c r="AK18" s="276">
        <f>IF(AND($AC18=$AC13,$AD18&gt;$AD13),-1,0)</f>
        <v>0</v>
      </c>
      <c r="AL18" s="277">
        <f>IF(AND($AC18=$AC12,$AD18&gt;$AD12),-1,0)</f>
        <v>0</v>
      </c>
      <c r="AM18"/>
      <c r="AN18" s="370">
        <v>7</v>
      </c>
      <c r="AO18" s="379" t="str">
        <f t="shared" si="24"/>
        <v>Solihull</v>
      </c>
      <c r="AP18" s="404">
        <f t="shared" si="10"/>
        <v>122</v>
      </c>
      <c r="AQ18" s="386">
        <f t="shared" si="25"/>
        <v>16</v>
      </c>
      <c r="AR18" s="392">
        <f>RANK(AQ18,AQ$12:AQ$19,0)+COUNTIF(AQ$12:AQ18,AQ18)-1</f>
        <v>3</v>
      </c>
      <c r="AS18" s="200" t="str">
        <f t="shared" si="26"/>
        <v>Solihull</v>
      </c>
      <c r="AT18" s="393">
        <f t="shared" si="11"/>
        <v>7</v>
      </c>
      <c r="AU18" s="275" t="str">
        <f t="shared" si="27"/>
        <v>Coventry Godiva</v>
      </c>
      <c r="AV18" s="68">
        <f t="shared" si="28"/>
        <v>7</v>
      </c>
      <c r="AW18" s="68">
        <f t="shared" si="29"/>
        <v>72</v>
      </c>
      <c r="AX18" s="366">
        <f t="shared" si="30"/>
        <v>2</v>
      </c>
      <c r="AY18" s="276">
        <f t="shared" si="12"/>
        <v>0</v>
      </c>
      <c r="AZ18" s="276">
        <f>IF(AND($AV18=$AV17,$AW18&gt;$AW17),-1,0)</f>
        <v>0</v>
      </c>
      <c r="BA18" s="276">
        <f>IF(AND($AV18=$AV16,$AW18&gt;$AW16),-1,0)</f>
        <v>0</v>
      </c>
      <c r="BB18" s="276">
        <f>IF(AND($AV18=$AV15,$AW18&gt;$AW15),-1,0)</f>
        <v>0</v>
      </c>
      <c r="BC18" s="276">
        <f>IF(AND($AV18=$AV14,$AW18&gt;$AW14),-1,0)</f>
        <v>0</v>
      </c>
      <c r="BD18" s="276">
        <f>IF(AND($AV18=$AV13,$AW18&gt;$AW13),-1,0)</f>
        <v>0</v>
      </c>
      <c r="BE18" s="277">
        <f>IF(AND($AV18=$AV12,$AW18&gt;$AW12),-1,0)</f>
        <v>0</v>
      </c>
    </row>
    <row r="19" spans="1:98" s="75" customFormat="1" x14ac:dyDescent="0.25">
      <c r="A19" s="107" t="str">
        <f>'Event Details'!D$30</f>
        <v>D</v>
      </c>
      <c r="B19" s="32">
        <f>IF(A$2&gt;=8,8,"")</f>
        <v>8</v>
      </c>
      <c r="C19" s="108" t="str">
        <f>IF(B19="","",'Event Details'!E$30)</f>
        <v>Stratford</v>
      </c>
      <c r="D19" s="335">
        <f>IF($E$4&lt;0,"",VLOOKUP($C19,'League Points Match 1'!$C$32:$E$39,2,FALSE))</f>
        <v>35</v>
      </c>
      <c r="E19" s="336">
        <f>IF($E$4&lt;2,"",VLOOKUP($C19,'League Points Match 2'!$C$32:$E$39,2,FALSE))</f>
        <v>42</v>
      </c>
      <c r="F19" s="110">
        <f>IF($E$4&lt;3,"",VLOOKUP($C19,'League Points Match 3'!$C$32:$E$39,2,FALSE))</f>
        <v>43</v>
      </c>
      <c r="G19" s="374">
        <f>IF(D19="","",RANK(D19,D$12:D$19,0)+COUNTIF(D$12:D19,D19)-1)</f>
        <v>6</v>
      </c>
      <c r="H19" s="18">
        <f>IF(E19="","",RANK(E19,E$12:E$19,0)+COUNTIF(E$12:E19,E19)-1)</f>
        <v>3</v>
      </c>
      <c r="I19" s="366">
        <f>IF(F19="","",RANK(F19,F$12:F$19,0)+COUNTIF(F$12:F19,F19)-1)</f>
        <v>2</v>
      </c>
      <c r="J19" t="str">
        <f t="shared" si="14"/>
        <v>Stratford</v>
      </c>
      <c r="K19" s="402">
        <f t="shared" si="31"/>
        <v>1</v>
      </c>
      <c r="L19" s="361" t="str">
        <f t="shared" si="0"/>
        <v>Leicester</v>
      </c>
      <c r="M19" s="18">
        <f t="shared" si="1"/>
        <v>0</v>
      </c>
      <c r="N19" s="366">
        <f t="shared" si="15"/>
        <v>0</v>
      </c>
      <c r="O19" s="361" t="str">
        <f t="shared" si="2"/>
        <v>Leicester</v>
      </c>
      <c r="P19" s="18">
        <f t="shared" si="3"/>
        <v>5</v>
      </c>
      <c r="Q19" s="366">
        <f t="shared" si="16"/>
        <v>1</v>
      </c>
      <c r="R19" s="361" t="str">
        <f t="shared" si="4"/>
        <v>Leicester</v>
      </c>
      <c r="S19" s="18">
        <f t="shared" si="5"/>
        <v>0</v>
      </c>
      <c r="T19" s="366">
        <f t="shared" si="17"/>
        <v>0</v>
      </c>
      <c r="U19" s="370">
        <v>8</v>
      </c>
      <c r="V19" s="379" t="str">
        <f t="shared" si="18"/>
        <v>Stratford</v>
      </c>
      <c r="W19" s="404">
        <f t="shared" si="6"/>
        <v>77</v>
      </c>
      <c r="X19" s="386">
        <f t="shared" si="19"/>
        <v>9</v>
      </c>
      <c r="Y19" s="392">
        <f>RANK(X19,X$12:X$19,0)+COUNTIF(X$12:X19,X19)-1</f>
        <v>5</v>
      </c>
      <c r="Z19" s="200" t="str">
        <f t="shared" si="7"/>
        <v>Stratford</v>
      </c>
      <c r="AA19" s="393">
        <f t="shared" si="8"/>
        <v>8</v>
      </c>
      <c r="AB19" s="275" t="str">
        <f t="shared" si="20"/>
        <v>Leicester</v>
      </c>
      <c r="AC19" s="68">
        <f t="shared" si="21"/>
        <v>1</v>
      </c>
      <c r="AD19" s="68">
        <f t="shared" si="22"/>
        <v>5</v>
      </c>
      <c r="AE19" s="366">
        <f t="shared" si="23"/>
        <v>1</v>
      </c>
      <c r="AF19" s="276">
        <f>IF(AND($AC19=$AC18,$AD19&gt;$AD18),-1,0)</f>
        <v>0</v>
      </c>
      <c r="AG19" s="276">
        <f>IF(AND($AC19=$AC17,$AD19&gt;$AD17),-1,0)</f>
        <v>0</v>
      </c>
      <c r="AH19" s="276">
        <f>IF(AND($AC19=$AC16,$AD19&gt;$AD16),-1,0)</f>
        <v>0</v>
      </c>
      <c r="AI19" s="276">
        <f>IF(AND($AC19=$AC15,$AD19&gt;$AD15),-1,0)</f>
        <v>0</v>
      </c>
      <c r="AJ19" s="276">
        <f>IF(AND($AC19=$AC14,$AD19&gt;$AD14),-1,0)</f>
        <v>0</v>
      </c>
      <c r="AK19" s="276">
        <f>IF(AND($AC19=$AC13,$AD19&gt;$AD13),-1,0)</f>
        <v>0</v>
      </c>
      <c r="AL19" s="277">
        <f>IF(AND($AC19=$AC12,$AD19&gt;$AD12),-1,0)</f>
        <v>0</v>
      </c>
      <c r="AM19"/>
      <c r="AN19" s="370">
        <v>8</v>
      </c>
      <c r="AO19" s="379" t="str">
        <f t="shared" si="24"/>
        <v>Stratford</v>
      </c>
      <c r="AP19" s="404">
        <f t="shared" si="10"/>
        <v>120</v>
      </c>
      <c r="AQ19" s="386">
        <f t="shared" si="25"/>
        <v>16</v>
      </c>
      <c r="AR19" s="392">
        <f>RANK(AQ19,AQ$12:AQ$19,0)+COUNTIF(AQ$12:AQ19,AQ19)-1</f>
        <v>4</v>
      </c>
      <c r="AS19" s="200" t="str">
        <f t="shared" si="26"/>
        <v>Stratford</v>
      </c>
      <c r="AT19" s="393">
        <f t="shared" si="11"/>
        <v>8</v>
      </c>
      <c r="AU19" s="275" t="str">
        <f t="shared" si="27"/>
        <v>Leicester</v>
      </c>
      <c r="AV19" s="68">
        <f t="shared" si="28"/>
        <v>1</v>
      </c>
      <c r="AW19" s="68">
        <f t="shared" si="29"/>
        <v>5</v>
      </c>
      <c r="AX19" s="366">
        <f t="shared" si="30"/>
        <v>1</v>
      </c>
      <c r="AY19" s="276">
        <f>IF(AND($AV19=$AV18,$AW19&gt;$AW18),-1,0)</f>
        <v>0</v>
      </c>
      <c r="AZ19" s="276">
        <f>IF(AND($AV19=$AV17,$AW19&gt;$AW17),-1,0)</f>
        <v>0</v>
      </c>
      <c r="BA19" s="276">
        <f>IF(AND($AV19=$AV16,$AW19&gt;$AW16),-1,0)</f>
        <v>0</v>
      </c>
      <c r="BB19" s="276">
        <f>IF(AND($AV19=$AV15,$AW19&gt;$AW15),-1,0)</f>
        <v>0</v>
      </c>
      <c r="BC19" s="276">
        <f>IF(AND($AV19=$AV14,$AW19&gt;$AW14),-1,0)</f>
        <v>0</v>
      </c>
      <c r="BD19" s="276">
        <f>IF(AND($AV19=$AV13,$AW19&gt;$AW13),-1,0)</f>
        <v>0</v>
      </c>
      <c r="BE19" s="277">
        <f>IF(AND($AV19=$AV12,$AW19&gt;$AW12),-1,0)</f>
        <v>0</v>
      </c>
    </row>
    <row r="20" spans="1:98" s="75" customFormat="1" ht="13.8" thickBot="1" x14ac:dyDescent="0.3">
      <c r="A20" s="107">
        <f>'Event Details'!D$31</f>
        <v>0</v>
      </c>
      <c r="B20" s="39" t="str">
        <f>IF(A$2&gt;=9,9,"")</f>
        <v/>
      </c>
      <c r="C20" s="135" t="str">
        <f>IF(B20="","",'Event Details'!E$31)</f>
        <v/>
      </c>
      <c r="D20" s="136"/>
      <c r="E20" s="137"/>
      <c r="F20" s="137"/>
      <c r="G20" s="407"/>
      <c r="H20" s="408"/>
      <c r="I20" s="409"/>
      <c r="J20"/>
      <c r="K20" s="394"/>
      <c r="L20" s="363"/>
      <c r="M20" s="364"/>
      <c r="N20" s="365"/>
      <c r="O20" s="363"/>
      <c r="P20" s="364"/>
      <c r="Q20" s="365"/>
      <c r="R20" s="363"/>
      <c r="S20" s="364"/>
      <c r="T20" s="365"/>
      <c r="U20" s="371" t="str">
        <f>IF(T$2&gt;=9,9,"")</f>
        <v/>
      </c>
      <c r="V20" s="42" t="str">
        <f>IF(Q20="","",'Event Details'!W$30)</f>
        <v/>
      </c>
      <c r="W20" s="387"/>
      <c r="X20" s="388"/>
      <c r="Y20" s="389"/>
      <c r="Z20" s="42" t="str">
        <f>IF(U20="","",'Event Details'!AA$30)</f>
        <v/>
      </c>
      <c r="AA20" s="394"/>
      <c r="AB20" s="375"/>
      <c r="AC20" s="378"/>
      <c r="AD20" s="378"/>
      <c r="AE20" s="378"/>
      <c r="AF20" s="378"/>
      <c r="AG20" s="378"/>
      <c r="AH20" s="378"/>
      <c r="AI20" s="378"/>
      <c r="AJ20" s="378"/>
      <c r="AK20" s="378"/>
      <c r="AL20" s="376"/>
      <c r="AM20"/>
      <c r="AN20" s="371" t="str">
        <f>IF(BH$2&gt;=9,9,"")</f>
        <v/>
      </c>
      <c r="AO20" s="42" t="str">
        <f>IF(T20="","",'Event Details'!AR$30)</f>
        <v/>
      </c>
      <c r="AP20" s="387"/>
      <c r="AQ20" s="388"/>
      <c r="AR20" s="389"/>
      <c r="AS20" s="42" t="str">
        <f>IF(AN20="","",'Event Details'!AV$30)</f>
        <v/>
      </c>
      <c r="AT20" s="394"/>
      <c r="AU20" s="375"/>
      <c r="AV20" s="378"/>
      <c r="AW20" s="378"/>
      <c r="AX20" s="376"/>
      <c r="AY20" s="378"/>
      <c r="AZ20" s="378"/>
      <c r="BA20" s="378"/>
      <c r="BB20" s="378"/>
      <c r="BC20" s="378"/>
      <c r="BD20" s="378"/>
      <c r="BE20" s="376"/>
    </row>
    <row r="21" spans="1:98" s="75" customFormat="1" x14ac:dyDescent="0.25">
      <c r="B21" s="148"/>
      <c r="D21" s="70">
        <f>SUM(D12:D20)</f>
        <v>276</v>
      </c>
      <c r="E21" s="70">
        <f>SUM(E12:E20)</f>
        <v>281</v>
      </c>
      <c r="F21" s="70">
        <f>SUM(F12:F20)</f>
        <v>276</v>
      </c>
      <c r="G21" s="70">
        <f>MAX(G12:G20)</f>
        <v>8</v>
      </c>
      <c r="H21" s="70">
        <f>MAX(H12:H20)</f>
        <v>8</v>
      </c>
      <c r="I21" s="70">
        <f>MAX(I12:I20)</f>
        <v>8</v>
      </c>
      <c r="J21"/>
      <c r="K21" s="9"/>
      <c r="L21"/>
      <c r="M21"/>
      <c r="N21"/>
      <c r="O21"/>
      <c r="P21"/>
      <c r="Q21"/>
      <c r="R21"/>
      <c r="S21"/>
      <c r="T21"/>
      <c r="U21"/>
      <c r="V21"/>
      <c r="W21" s="70"/>
      <c r="X21" s="70"/>
      <c r="Y21"/>
      <c r="Z21" s="70"/>
      <c r="AA21"/>
      <c r="AB21"/>
      <c r="AC21"/>
      <c r="AD21" s="405">
        <f>SUM(AE12:AE20)</f>
        <v>36</v>
      </c>
      <c r="AE21"/>
      <c r="AF21"/>
      <c r="AG21"/>
      <c r="AH21"/>
      <c r="AI21"/>
      <c r="AJ21"/>
      <c r="AK21"/>
      <c r="AL21"/>
      <c r="AM21"/>
      <c r="AN21"/>
      <c r="AO21"/>
      <c r="AP21" s="70"/>
      <c r="AQ21" s="70"/>
      <c r="AR21"/>
      <c r="AS21" s="70"/>
      <c r="AT21"/>
      <c r="AU21"/>
      <c r="AV21"/>
      <c r="AW21" s="405">
        <f>SUM(AX12:AX20)</f>
        <v>36</v>
      </c>
      <c r="AX21"/>
      <c r="AY21"/>
      <c r="AZ21"/>
      <c r="BA21"/>
      <c r="BB21"/>
      <c r="BC21"/>
      <c r="BD21"/>
      <c r="BE21"/>
    </row>
    <row r="22" spans="1:98" s="75" customFormat="1" ht="15.6" x14ac:dyDescent="0.3">
      <c r="B22" s="148"/>
      <c r="D22" s="182"/>
      <c r="J22" s="81"/>
      <c r="L22" s="77"/>
    </row>
    <row r="23" spans="1:98" s="75" customFormat="1" ht="15.6" x14ac:dyDescent="0.3">
      <c r="A23" s="79"/>
      <c r="B23" s="149"/>
      <c r="C23" s="79"/>
      <c r="D23" s="182" t="s">
        <v>96</v>
      </c>
      <c r="G23" s="79"/>
      <c r="H23" s="81" t="str">
        <f>H$6</f>
        <v>Division 1</v>
      </c>
      <c r="I23" s="79"/>
      <c r="J23"/>
      <c r="K23" s="9"/>
      <c r="L23">
        <v>4</v>
      </c>
      <c r="M23">
        <v>2</v>
      </c>
      <c r="N23"/>
      <c r="O23">
        <v>3</v>
      </c>
      <c r="P23">
        <v>3</v>
      </c>
      <c r="Q23"/>
      <c r="R23">
        <v>2</v>
      </c>
      <c r="S23">
        <v>4</v>
      </c>
      <c r="T23"/>
      <c r="U23"/>
      <c r="V23"/>
      <c r="W23" s="79"/>
      <c r="X23" s="79">
        <v>3</v>
      </c>
      <c r="Y23"/>
      <c r="Z23" s="79"/>
      <c r="AA23">
        <v>2</v>
      </c>
      <c r="AB23">
        <v>3</v>
      </c>
      <c r="AC23">
        <v>2</v>
      </c>
      <c r="AD23"/>
      <c r="AE23"/>
      <c r="AF23"/>
      <c r="AG23"/>
      <c r="AH23"/>
      <c r="AI23"/>
      <c r="AJ23"/>
      <c r="AK23"/>
      <c r="AL23"/>
      <c r="AM23"/>
      <c r="AN23"/>
      <c r="AO23"/>
      <c r="AP23" s="79"/>
      <c r="AQ23" s="79">
        <v>3</v>
      </c>
      <c r="AR23"/>
      <c r="AS23" s="79"/>
      <c r="AT23">
        <v>2</v>
      </c>
      <c r="AU23">
        <v>3</v>
      </c>
      <c r="AV23">
        <v>2</v>
      </c>
      <c r="AW23"/>
      <c r="AX23"/>
      <c r="AY23"/>
      <c r="AZ23"/>
      <c r="BA23"/>
      <c r="BB23"/>
      <c r="BC23"/>
      <c r="BD23"/>
      <c r="BE23"/>
      <c r="BF23" s="79"/>
      <c r="BG23" s="75">
        <v>3</v>
      </c>
      <c r="BH23" s="75">
        <v>3</v>
      </c>
      <c r="BI23" s="75">
        <v>3</v>
      </c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</row>
    <row r="24" spans="1:98" s="75" customFormat="1" ht="13.8" thickBot="1" x14ac:dyDescent="0.3">
      <c r="D24" s="151"/>
      <c r="J24" s="17"/>
      <c r="K24" s="9"/>
      <c r="L24"/>
      <c r="M24"/>
      <c r="N24"/>
      <c r="O24"/>
      <c r="P24"/>
      <c r="Q24"/>
      <c r="R24"/>
      <c r="S24"/>
      <c r="T24"/>
      <c r="U24"/>
      <c r="V24"/>
      <c r="Y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R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98" s="75" customFormat="1" ht="13.8" thickBot="1" x14ac:dyDescent="0.3">
      <c r="D25" s="554" t="s">
        <v>79</v>
      </c>
      <c r="E25" s="554"/>
      <c r="F25" s="554"/>
      <c r="G25" s="551" t="s">
        <v>81</v>
      </c>
      <c r="H25" s="552"/>
      <c r="I25" s="553"/>
      <c r="J25"/>
      <c r="K25" s="9"/>
      <c r="L25" s="545" t="s">
        <v>121</v>
      </c>
      <c r="M25" s="546"/>
      <c r="N25" s="546"/>
      <c r="O25" s="546"/>
      <c r="P25" s="546"/>
      <c r="Q25" s="546"/>
      <c r="R25" s="546"/>
      <c r="S25" s="546"/>
      <c r="T25" s="547"/>
      <c r="U25" s="545" t="s">
        <v>118</v>
      </c>
      <c r="V25" s="546"/>
      <c r="W25" s="546"/>
      <c r="X25" s="546"/>
      <c r="Y25" s="547"/>
      <c r="Z25"/>
      <c r="AA25" s="539" t="s">
        <v>117</v>
      </c>
      <c r="AB25" s="540"/>
      <c r="AC25" s="540"/>
      <c r="AD25" s="540"/>
      <c r="AE25" s="540"/>
      <c r="AF25" s="540"/>
      <c r="AG25" s="540"/>
      <c r="AH25" s="540"/>
      <c r="AI25" s="540"/>
      <c r="AJ25" s="540"/>
      <c r="AK25" s="540"/>
      <c r="AL25" s="541"/>
      <c r="AM25"/>
      <c r="AN25" s="542" t="s">
        <v>119</v>
      </c>
      <c r="AO25" s="543"/>
      <c r="AP25" s="543"/>
      <c r="AQ25" s="543"/>
      <c r="AR25" s="544"/>
      <c r="AS25"/>
      <c r="AT25" s="539" t="s">
        <v>120</v>
      </c>
      <c r="AU25" s="540"/>
      <c r="AV25" s="540"/>
      <c r="AW25" s="540"/>
      <c r="AX25" s="540"/>
      <c r="AY25" s="540"/>
      <c r="AZ25" s="540"/>
      <c r="BA25" s="540"/>
      <c r="BB25" s="540"/>
      <c r="BC25" s="540"/>
      <c r="BD25" s="540"/>
      <c r="BE25" s="541"/>
      <c r="BG25" s="554" t="s">
        <v>80</v>
      </c>
      <c r="BH25" s="554"/>
      <c r="BI25" s="554"/>
    </row>
    <row r="26" spans="1:98" s="75" customFormat="1" x14ac:dyDescent="0.25">
      <c r="B26" s="44" t="s">
        <v>49</v>
      </c>
      <c r="C26" s="49" t="s">
        <v>50</v>
      </c>
      <c r="D26" s="45" t="s">
        <v>38</v>
      </c>
      <c r="E26" s="82" t="s">
        <v>38</v>
      </c>
      <c r="F26" s="82" t="s">
        <v>38</v>
      </c>
      <c r="G26" s="339" t="s">
        <v>38</v>
      </c>
      <c r="H26" s="344" t="s">
        <v>38</v>
      </c>
      <c r="I26" s="340" t="s">
        <v>38</v>
      </c>
      <c r="J26"/>
      <c r="K26" s="400"/>
      <c r="L26" s="548" t="s">
        <v>82</v>
      </c>
      <c r="M26" s="549"/>
      <c r="N26" s="550"/>
      <c r="O26" s="548" t="s">
        <v>83</v>
      </c>
      <c r="P26" s="549"/>
      <c r="Q26" s="550"/>
      <c r="R26" s="548" t="s">
        <v>84</v>
      </c>
      <c r="S26" s="549"/>
      <c r="T26" s="550"/>
      <c r="U26" s="360" t="s">
        <v>49</v>
      </c>
      <c r="V26" s="368"/>
      <c r="W26" s="339"/>
      <c r="X26" s="344"/>
      <c r="Y26" s="340"/>
      <c r="Z26" s="390"/>
      <c r="AA26" s="395" t="s">
        <v>116</v>
      </c>
      <c r="AB26" s="384"/>
      <c r="AC26" s="380"/>
      <c r="AD26" s="380"/>
      <c r="AE26" s="380"/>
      <c r="AF26" s="380"/>
      <c r="AG26" s="380"/>
      <c r="AH26" s="380"/>
      <c r="AI26" s="380"/>
      <c r="AJ26" s="380"/>
      <c r="AK26" s="380"/>
      <c r="AL26" s="381"/>
      <c r="AM26"/>
      <c r="AN26" s="400" t="s">
        <v>49</v>
      </c>
      <c r="AO26" s="390" t="s">
        <v>50</v>
      </c>
      <c r="AP26" s="339"/>
      <c r="AQ26" s="344"/>
      <c r="AR26" s="340"/>
      <c r="AS26" s="390" t="s">
        <v>50</v>
      </c>
      <c r="AT26" s="395" t="s">
        <v>116</v>
      </c>
      <c r="AU26" s="384" t="s">
        <v>19</v>
      </c>
      <c r="AV26" s="380"/>
      <c r="AW26" s="380"/>
      <c r="AX26" s="380"/>
      <c r="AY26" s="380"/>
      <c r="AZ26" s="380"/>
      <c r="BA26" s="380"/>
      <c r="BB26" s="380"/>
      <c r="BC26" s="380"/>
      <c r="BD26" s="380"/>
      <c r="BE26" s="381"/>
      <c r="BG26" s="45" t="s">
        <v>38</v>
      </c>
      <c r="BH26" s="82" t="s">
        <v>38</v>
      </c>
      <c r="BI26" s="83" t="s">
        <v>38</v>
      </c>
    </row>
    <row r="27" spans="1:98" s="75" customFormat="1" ht="13.5" customHeight="1" thickBot="1" x14ac:dyDescent="0.3">
      <c r="B27" s="85"/>
      <c r="C27" s="86"/>
      <c r="D27" s="87">
        <v>1</v>
      </c>
      <c r="E27" s="88">
        <v>2</v>
      </c>
      <c r="F27" s="88">
        <v>3</v>
      </c>
      <c r="G27" s="337">
        <v>1</v>
      </c>
      <c r="H27" s="88">
        <v>2</v>
      </c>
      <c r="I27" s="338">
        <v>3</v>
      </c>
      <c r="J27"/>
      <c r="K27" s="401" t="s">
        <v>102</v>
      </c>
      <c r="L27" s="292" t="s">
        <v>19</v>
      </c>
      <c r="M27" s="293" t="s">
        <v>88</v>
      </c>
      <c r="N27" s="294" t="s">
        <v>70</v>
      </c>
      <c r="O27" s="292" t="s">
        <v>19</v>
      </c>
      <c r="P27" s="293" t="s">
        <v>88</v>
      </c>
      <c r="Q27" s="294" t="s">
        <v>70</v>
      </c>
      <c r="R27" s="292" t="s">
        <v>19</v>
      </c>
      <c r="S27" s="293" t="s">
        <v>88</v>
      </c>
      <c r="T27" s="294" t="s">
        <v>70</v>
      </c>
      <c r="U27" s="367"/>
      <c r="V27" s="406" t="s">
        <v>19</v>
      </c>
      <c r="W27" s="337" t="s">
        <v>88</v>
      </c>
      <c r="X27" s="88" t="s">
        <v>89</v>
      </c>
      <c r="Y27" s="294" t="s">
        <v>87</v>
      </c>
      <c r="Z27" s="293" t="s">
        <v>19</v>
      </c>
      <c r="AA27" s="396" t="s">
        <v>87</v>
      </c>
      <c r="AB27" s="385" t="s">
        <v>19</v>
      </c>
      <c r="AC27" s="88" t="s">
        <v>89</v>
      </c>
      <c r="AD27" s="88" t="s">
        <v>88</v>
      </c>
      <c r="AE27" s="88" t="s">
        <v>102</v>
      </c>
      <c r="AF27" s="382"/>
      <c r="AG27" s="382"/>
      <c r="AH27" s="382"/>
      <c r="AI27" s="382"/>
      <c r="AJ27" s="382"/>
      <c r="AK27" s="382"/>
      <c r="AL27" s="383"/>
      <c r="AM27"/>
      <c r="AN27" s="403"/>
      <c r="AO27" s="391"/>
      <c r="AP27" s="337" t="s">
        <v>88</v>
      </c>
      <c r="AQ27" s="88" t="s">
        <v>89</v>
      </c>
      <c r="AR27" s="294" t="s">
        <v>87</v>
      </c>
      <c r="AS27" s="391"/>
      <c r="AT27" s="396" t="s">
        <v>87</v>
      </c>
      <c r="AU27" s="385" t="s">
        <v>54</v>
      </c>
      <c r="AV27" s="88" t="s">
        <v>89</v>
      </c>
      <c r="AW27" s="88" t="s">
        <v>88</v>
      </c>
      <c r="AX27" s="88" t="s">
        <v>102</v>
      </c>
      <c r="AY27" s="382"/>
      <c r="AZ27" s="382"/>
      <c r="BA27" s="382"/>
      <c r="BB27" s="382"/>
      <c r="BC27" s="382"/>
      <c r="BD27" s="382"/>
      <c r="BE27" s="383"/>
      <c r="BG27" s="87">
        <v>1</v>
      </c>
      <c r="BH27" s="88">
        <v>2</v>
      </c>
      <c r="BI27" s="90">
        <v>3</v>
      </c>
    </row>
    <row r="28" spans="1:98" s="75" customFormat="1" ht="13.8" thickBot="1" x14ac:dyDescent="0.3">
      <c r="B28" s="50"/>
      <c r="C28" s="50"/>
      <c r="D28" s="93" t="str">
        <f>IF($A$3=1,O$2,IF($A$3=2,O$3,O$4))</f>
        <v>Rugby &amp; N'hampton</v>
      </c>
      <c r="E28" s="94" t="str">
        <f>IF($A$3=1,P$2,IF($A$3=2,P$3,P$4))</f>
        <v>Coventry</v>
      </c>
      <c r="F28" s="94" t="str">
        <f>IF($A$3=1,Q$2,IF($A$3=2,Q$3,Q$4))</f>
        <v>Banbury</v>
      </c>
      <c r="G28" s="292"/>
      <c r="H28" s="413"/>
      <c r="I28" s="414"/>
      <c r="J28"/>
      <c r="K28" s="402"/>
      <c r="L28" s="361"/>
      <c r="M28" s="17"/>
      <c r="N28" s="362"/>
      <c r="O28" s="361"/>
      <c r="P28" s="17"/>
      <c r="Q28" s="362"/>
      <c r="R28" s="361"/>
      <c r="S28" s="17"/>
      <c r="T28" s="362"/>
      <c r="U28" s="369"/>
      <c r="V28"/>
      <c r="W28" s="372"/>
      <c r="X28" s="377"/>
      <c r="Y28" s="373"/>
      <c r="Z28"/>
      <c r="AA28" s="369"/>
      <c r="AB28" s="372"/>
      <c r="AC28" s="377"/>
      <c r="AD28" s="377"/>
      <c r="AE28" s="377"/>
      <c r="AF28" s="377"/>
      <c r="AG28" s="377"/>
      <c r="AH28" s="377"/>
      <c r="AI28" s="377"/>
      <c r="AJ28" s="377"/>
      <c r="AK28" s="377"/>
      <c r="AL28" s="373"/>
      <c r="AM28"/>
      <c r="AN28" s="369"/>
      <c r="AO28"/>
      <c r="AP28" s="372"/>
      <c r="AQ28" s="377"/>
      <c r="AR28" s="373"/>
      <c r="AS28"/>
      <c r="AT28" s="369"/>
      <c r="AU28" s="372"/>
      <c r="AV28" s="377"/>
      <c r="AW28" s="377"/>
      <c r="AX28" s="373"/>
      <c r="AY28" s="377"/>
      <c r="AZ28" s="377"/>
      <c r="BA28" s="377"/>
      <c r="BB28" s="377"/>
      <c r="BC28" s="377"/>
      <c r="BD28" s="377"/>
      <c r="BE28" s="373"/>
      <c r="BG28" s="420"/>
      <c r="BH28" s="421"/>
      <c r="BI28" s="422"/>
    </row>
    <row r="29" spans="1:98" s="75" customFormat="1" x14ac:dyDescent="0.25">
      <c r="A29" s="107" t="str">
        <f>'Event Details'!D$23</f>
        <v>V</v>
      </c>
      <c r="B29" s="32">
        <v>1</v>
      </c>
      <c r="C29" s="108" t="str">
        <f>IF(B29="","",'Event Details'!E$23)</f>
        <v>Amber Valley</v>
      </c>
      <c r="D29" s="335">
        <f>IF($E$4&lt;0,"",VLOOKUP($C29,'League Points Match 1'!$H$32:$K$39,3,FALSE))</f>
        <v>95</v>
      </c>
      <c r="E29" s="336">
        <f>IF($E$4&lt;2,"",VLOOKUP($C29,'League Points Match 2'!$H$32:$K$39,3,FALSE))</f>
        <v>95</v>
      </c>
      <c r="F29" s="110">
        <f>IF($E$4&lt;3,"",VLOOKUP($C29,'League Points Match 3'!$H$32:$K$39,3,FALSE))</f>
        <v>106</v>
      </c>
      <c r="G29" s="397">
        <f>IF(D29="","",RANK(D29,D$29:D$36,0)+COUNTIF(D$29:D29,D29)-1)</f>
        <v>3</v>
      </c>
      <c r="H29" s="398">
        <f>IF(E29="","",RANK(E29,E$29:E$36,0)+COUNTIF(E$29:E29,E29)-1)</f>
        <v>3</v>
      </c>
      <c r="I29" s="399">
        <f>IF(F29="","",RANK(F29,F$29:F$36,0)+COUNTIF(F$29:F29,F29)-1)</f>
        <v>2</v>
      </c>
      <c r="J29" t="str">
        <f>C29</f>
        <v>Amber Valley</v>
      </c>
      <c r="K29" s="402">
        <f>K12</f>
        <v>8</v>
      </c>
      <c r="L29" s="361" t="str">
        <f t="shared" ref="L29:L36" si="32">IF(G29="","",VLOOKUP(U29,G$29:J$36,L$23,FALSE))</f>
        <v>Rugby &amp; N'hampton</v>
      </c>
      <c r="M29" s="18">
        <f t="shared" ref="M29:M36" si="33">IF(L29="","",VLOOKUP(L29,C$29:D$36,M$23,FALSE))</f>
        <v>123.5</v>
      </c>
      <c r="N29" s="366">
        <f>IF(AND(M29&gt;0,M29&lt;&gt;""),SUMIF(M$29:M$36,M29,K$29:K$36)/COUNTIF(M$29:M$36,M29),0)</f>
        <v>8</v>
      </c>
      <c r="O29" s="361" t="str">
        <f t="shared" ref="O29:O36" si="34">IF(H29="","",VLOOKUP(U29,H$29:J$36,O$23,FALSE))</f>
        <v>Coventry Godiva</v>
      </c>
      <c r="P29" s="18">
        <f t="shared" ref="P29:P36" si="35">IF(O29="","",VLOOKUP(O29,C$29:F$36,P$23,FALSE))</f>
        <v>119</v>
      </c>
      <c r="Q29" s="366">
        <f>IF(AND(P29&gt;0,P29&lt;&gt;""),SUMIF(P$29:P$36,P29,K$29:K$36)/COUNTIF(P$29:P$36,P29),0)</f>
        <v>8</v>
      </c>
      <c r="R29" s="361" t="str">
        <f t="shared" ref="R29:R36" si="36">IF(I29="","",VLOOKUP(U29,I$29:J$36,R$23,FALSE))</f>
        <v>Rugby &amp; N'hampton</v>
      </c>
      <c r="S29" s="18">
        <f t="shared" ref="S29:S36" si="37">IF(R29="","",VLOOKUP(R29,C$29:F$36,S$23,FALSE))</f>
        <v>116</v>
      </c>
      <c r="T29" s="366">
        <f>IF(AND(S29&gt;0,S29&lt;&gt;""),SUMIF(S$29:S$36,S29,K$29:K$36)/COUNTIF(S$29:S$36,S29),0)</f>
        <v>8</v>
      </c>
      <c r="U29" s="370">
        <v>1</v>
      </c>
      <c r="V29" s="379" t="str">
        <f>C29</f>
        <v>Amber Valley</v>
      </c>
      <c r="W29" s="404">
        <f t="shared" ref="W29:W36" si="38">D29+E29</f>
        <v>190</v>
      </c>
      <c r="X29" s="386">
        <f>VLOOKUP(Z29,L$29:N$36,X$23,FALSE)+VLOOKUP(Z29,O$29:Q$36,X$23,FALSE)</f>
        <v>11.5</v>
      </c>
      <c r="Y29" s="392">
        <f>RANK(X29,X$29:X$36,0)+COUNTIF(X29:X$29,X29)-1</f>
        <v>4</v>
      </c>
      <c r="Z29" s="200" t="str">
        <f t="shared" ref="Z29:Z36" si="39">C29</f>
        <v>Amber Valley</v>
      </c>
      <c r="AA29" s="393">
        <f t="shared" ref="AA29:AA36" si="40">U29+SUM(AF29:AL29)</f>
        <v>1</v>
      </c>
      <c r="AB29" s="275" t="str">
        <f>IF(U29&gt;0,VLOOKUP(U29,Y$29:Z$36,AA$23,FALSE),0)</f>
        <v>Coventry Godiva</v>
      </c>
      <c r="AC29" s="68">
        <f>IF(U29&gt;0,VLOOKUP(AB29,V$29:Y$36,AU$23,FALSE),0)</f>
        <v>15</v>
      </c>
      <c r="AD29" s="68">
        <f>IF(U29&gt;0,VLOOKUP(AB29,V$29:X$36,AC$23,FALSE),0)</f>
        <v>231</v>
      </c>
      <c r="AE29" s="366">
        <f>IF(AC29&gt;0,SUMIF(AC$29:AC$36,AC29,K$29:K$36)/COUNTIF(AC$29:AC$36,AC29),0)</f>
        <v>8</v>
      </c>
      <c r="AF29" s="276">
        <f t="shared" ref="AF29:AF35" si="41">IF(AND($AC29=$AC30,$AD29&lt;$AD30),1,0)</f>
        <v>0</v>
      </c>
      <c r="AG29" s="276">
        <f t="shared" ref="AG29:AG34" si="42">IF(AND($AC29=$AC31,$AD29&lt;$AD31),1,0)</f>
        <v>0</v>
      </c>
      <c r="AH29" s="276">
        <f>IF(AND($AC29=$AC32,$AD29&lt;$AD32),1,0)</f>
        <v>0</v>
      </c>
      <c r="AI29" s="276">
        <f>IF(AND($AC29=$AC33,$AD29&lt;$AD33),1,0)</f>
        <v>0</v>
      </c>
      <c r="AJ29" s="276">
        <f>IF(AND($AC29=$AC34,$AD29&lt;$AD34),1,0)</f>
        <v>0</v>
      </c>
      <c r="AK29" s="276">
        <f>IF(AND($AC29=$AC35,$AD29&lt;$AD35),1,0)</f>
        <v>0</v>
      </c>
      <c r="AL29" s="277">
        <f>IF(AND($AC29=$AC36,$AD29&lt;$AD36),1,0)</f>
        <v>0</v>
      </c>
      <c r="AM29"/>
      <c r="AN29" s="370">
        <v>1</v>
      </c>
      <c r="AO29" s="379" t="str">
        <f>C29</f>
        <v>Amber Valley</v>
      </c>
      <c r="AP29" s="404">
        <f t="shared" ref="AP29:AP36" si="43">W29+F29</f>
        <v>296</v>
      </c>
      <c r="AQ29" s="386">
        <f>VLOOKUP(AO29,V$29:X$36,AQ$23,FALSE)+VLOOKUP(AO29,R$29:T$36,AQ$23,FALSE)</f>
        <v>18.5</v>
      </c>
      <c r="AR29" s="392">
        <f>RANK(AQ29,AQ$29:AQ$36,0)+COUNTIF(AQ$29:AQ29,AQ29)-1</f>
        <v>3</v>
      </c>
      <c r="AS29" s="200" t="str">
        <f>C29</f>
        <v>Amber Valley</v>
      </c>
      <c r="AT29" s="393">
        <f t="shared" ref="AT29:AT36" si="44">AN29+SUM(AY29:BE29)</f>
        <v>1</v>
      </c>
      <c r="AU29" s="275" t="str">
        <f>IF(AN29&gt;0,VLOOKUP(AN29,AR$29:AS$36,AT$23,FALSE),0)</f>
        <v>Rugby &amp; N'hampton</v>
      </c>
      <c r="AV29" s="68">
        <f>IF(AN29&gt;0,VLOOKUP(AU29,AO$29:AR$36,AU$23,FALSE),0)</f>
        <v>21</v>
      </c>
      <c r="AW29" s="68">
        <f>IF(AN29&gt;0,VLOOKUP(AU29,AO$29:AQ$36,AV$23,FALSE),0)</f>
        <v>332.5</v>
      </c>
      <c r="AX29" s="366">
        <f>IF(AV29&gt;0,SUMIF(AV$29:AV$36,AV29,K$29:K$36)/COUNTIF(AV$29:AV$36,AV29),0)</f>
        <v>8</v>
      </c>
      <c r="AY29" s="276">
        <f t="shared" ref="AY29:AY35" si="45">IF(AND($AV29=$AV30,$AW29&lt;$AW30),1,0)</f>
        <v>0</v>
      </c>
      <c r="AZ29" s="276">
        <f t="shared" ref="AZ29:AZ34" si="46">IF(AND($AV29=$AV31,$AW29&lt;$AW31),1,0)</f>
        <v>0</v>
      </c>
      <c r="BA29" s="276">
        <f>IF(AND($AV29=$AV32,$AW29&lt;$AW32),1,0)</f>
        <v>0</v>
      </c>
      <c r="BB29" s="276">
        <f>IF(AND($AV29=$AV33,$AW29&lt;$AW33),1,0)</f>
        <v>0</v>
      </c>
      <c r="BC29" s="276">
        <f>IF(AND($AV29=$AV34,$AW29&lt;$AW34),1,0)</f>
        <v>0</v>
      </c>
      <c r="BD29" s="276">
        <f>IF(AND($AV29=$AV35,$AW29&lt;$AW35),1,0)</f>
        <v>0</v>
      </c>
      <c r="BE29" s="277">
        <f>IF(AND($AV29=$AV36,$AW29&lt;$AW36),1,0)</f>
        <v>0</v>
      </c>
      <c r="BF29" s="75" t="str">
        <f t="shared" ref="BF29:BF36" si="47">C12</f>
        <v>Amber Valley</v>
      </c>
      <c r="BG29" s="374">
        <f>IF(G29="","",VLOOKUP(BF29,L$29:N$36,BG$23,FALSE))</f>
        <v>5.5</v>
      </c>
      <c r="BH29" s="18">
        <f>IF(H29="","",VLOOKUP(BF29,O$29:Q$36,BH$23,FALSE))</f>
        <v>6</v>
      </c>
      <c r="BI29" s="366">
        <f>IF(I29="","",VLOOKUP(BF29,R$29:T$36,BI$23,FALSE))</f>
        <v>7</v>
      </c>
    </row>
    <row r="30" spans="1:98" s="75" customFormat="1" x14ac:dyDescent="0.25">
      <c r="A30" s="107" t="str">
        <f>'Event Details'!D$24</f>
        <v>J</v>
      </c>
      <c r="B30" s="32">
        <f>IF(A$2&gt;=2,2,"")</f>
        <v>2</v>
      </c>
      <c r="C30" s="108" t="str">
        <f>IF(B30="","",'Event Details'!E$24)</f>
        <v>Banbury</v>
      </c>
      <c r="D30" s="335">
        <f>IF($E$4&lt;0,"",VLOOKUP($C30,'League Points Match 1'!$H$32:$K$39,3,FALSE))</f>
        <v>49</v>
      </c>
      <c r="E30" s="336">
        <f>IF($E$4&lt;2,"",VLOOKUP($C30,'League Points Match 2'!$H$32:$K$39,3,FALSE))</f>
        <v>45</v>
      </c>
      <c r="F30" s="110">
        <f>IF($E$4&lt;3,"",VLOOKUP($C30,'League Points Match 3'!$H$32:$K$39,3,FALSE))</f>
        <v>36</v>
      </c>
      <c r="G30" s="374">
        <f>IF(D30="","",RANK(D30,D$29:D$36,0)+COUNTIF(D$29:D30,D30)-1)</f>
        <v>7</v>
      </c>
      <c r="H30" s="18">
        <f>IF(E30="","",RANK(E30,E$29:E$36,0)+COUNTIF(E$29:E30,E30)-1)</f>
        <v>8</v>
      </c>
      <c r="I30" s="366">
        <f>IF(F30="","",RANK(F30,F$29:F$36,0)+COUNTIF(F$29:F30,F30)-1)</f>
        <v>8</v>
      </c>
      <c r="J30" t="str">
        <f t="shared" ref="J30:J36" si="48">C30</f>
        <v>Banbury</v>
      </c>
      <c r="K30" s="402">
        <f t="shared" ref="K30:K36" si="49">K13</f>
        <v>7</v>
      </c>
      <c r="L30" s="361" t="str">
        <f t="shared" si="32"/>
        <v>Coventry Godiva</v>
      </c>
      <c r="M30" s="18">
        <f t="shared" si="33"/>
        <v>112</v>
      </c>
      <c r="N30" s="366">
        <f t="shared" ref="N30:N36" si="50">IF(AND(M30&gt;0,M30&lt;&gt;""),SUMIF(M$29:M$36,M30,K$29:K$36)/COUNTIF(M$29:M$36,M30),0)</f>
        <v>7</v>
      </c>
      <c r="O30" s="361" t="str">
        <f t="shared" si="34"/>
        <v>Stratford</v>
      </c>
      <c r="P30" s="18">
        <f t="shared" si="35"/>
        <v>114</v>
      </c>
      <c r="Q30" s="366">
        <f t="shared" ref="Q30:Q36" si="51">IF(AND(P30&gt;0,P30&lt;&gt;""),SUMIF(P$29:P$36,P30,K$29:K$36)/COUNTIF(P$29:P$36,P30),0)</f>
        <v>7</v>
      </c>
      <c r="R30" s="361" t="str">
        <f t="shared" si="36"/>
        <v>Amber Valley</v>
      </c>
      <c r="S30" s="18">
        <f t="shared" si="37"/>
        <v>106</v>
      </c>
      <c r="T30" s="366">
        <f t="shared" ref="T30:T36" si="52">IF(AND(S30&gt;0,S30&lt;&gt;""),SUMIF(S$29:S$36,S30,K$29:K$36)/COUNTIF(S$29:S$36,S30),0)</f>
        <v>7</v>
      </c>
      <c r="U30" s="370">
        <v>2</v>
      </c>
      <c r="V30" s="379" t="str">
        <f t="shared" ref="V30:V36" si="53">C30</f>
        <v>Banbury</v>
      </c>
      <c r="W30" s="404">
        <f t="shared" si="38"/>
        <v>94</v>
      </c>
      <c r="X30" s="386">
        <f t="shared" ref="X30:X36" si="54">VLOOKUP(Z30,L$29:N$36,X$23,FALSE)+VLOOKUP(Z30,O$29:Q$36,X$23,FALSE)</f>
        <v>3</v>
      </c>
      <c r="Y30" s="392">
        <f>RANK(X30,X$29:X$36,0)+COUNTIF(X$29:X30,X30)-1</f>
        <v>7</v>
      </c>
      <c r="Z30" s="200" t="str">
        <f t="shared" si="39"/>
        <v>Banbury</v>
      </c>
      <c r="AA30" s="393">
        <f t="shared" si="40"/>
        <v>2</v>
      </c>
      <c r="AB30" s="275" t="str">
        <f>IF(U30&gt;0,VLOOKUP(U30,Y$29:Z$36,AA$23,FALSE),0)</f>
        <v>Rugby &amp; N'hampton</v>
      </c>
      <c r="AC30" s="68">
        <f t="shared" ref="AC30:AC36" si="55">IF(U30&gt;0,VLOOKUP(AB30,V$29:Y$36,AU$23,FALSE),0)</f>
        <v>13</v>
      </c>
      <c r="AD30" s="68">
        <f t="shared" ref="AD30:AD36" si="56">IF(U30&gt;0,VLOOKUP(AB30,V$29:X$36,AC$23,FALSE),0)</f>
        <v>216.5</v>
      </c>
      <c r="AE30" s="366">
        <f t="shared" ref="AE30:AE36" si="57">IF(AC30&gt;0,SUMIF(AC$29:AC$36,AC30,K$29:K$36)/COUNTIF(AC$29:AC$36,AC30),0)</f>
        <v>7</v>
      </c>
      <c r="AF30" s="276">
        <f t="shared" si="41"/>
        <v>0</v>
      </c>
      <c r="AG30" s="276">
        <f t="shared" si="42"/>
        <v>0</v>
      </c>
      <c r="AH30" s="276">
        <f>IF(AND($AC30=$AC33,$AD30&lt;$AD33),1,0)</f>
        <v>0</v>
      </c>
      <c r="AI30" s="276">
        <f>IF(AND($AC30=$AC34,$AD30&lt;$AD34),1,0)</f>
        <v>0</v>
      </c>
      <c r="AJ30" s="276">
        <f>IF(AND($AC30=$AC35,$AD30&lt;$AD35),1,0)</f>
        <v>0</v>
      </c>
      <c r="AK30" s="276">
        <f>IF(AND($AC30=$AC36,$AD30&lt;$AD36),1,0)</f>
        <v>0</v>
      </c>
      <c r="AL30" s="277">
        <f>IF(AND($AC30=$AC29,$AD30&gt;$AD29),-1,0)</f>
        <v>0</v>
      </c>
      <c r="AM30"/>
      <c r="AN30" s="370">
        <v>2</v>
      </c>
      <c r="AO30" s="379" t="str">
        <f t="shared" ref="AO30:AO36" si="58">C30</f>
        <v>Banbury</v>
      </c>
      <c r="AP30" s="404">
        <f t="shared" si="43"/>
        <v>130</v>
      </c>
      <c r="AQ30" s="386">
        <f t="shared" ref="AQ30:AQ36" si="59">VLOOKUP(AO30,V$29:X$36,AQ$23,FALSE)+VLOOKUP(AO30,R$29:T$36,AQ$23,FALSE)</f>
        <v>4</v>
      </c>
      <c r="AR30" s="392">
        <f>RANK(AQ30,AQ$29:AQ$36,0)+COUNTIF(AQ$29:AQ30,AQ30)-1</f>
        <v>8</v>
      </c>
      <c r="AS30" s="200" t="str">
        <f t="shared" ref="AS30:AS36" si="60">C30</f>
        <v>Banbury</v>
      </c>
      <c r="AT30" s="393">
        <f t="shared" si="44"/>
        <v>2</v>
      </c>
      <c r="AU30" s="275" t="str">
        <f t="shared" ref="AU30:AU36" si="61">IF(AN30&gt;0,VLOOKUP(AN30,AR$29:AS$36,AT$23,FALSE),0)</f>
        <v>Coventry Godiva</v>
      </c>
      <c r="AV30" s="68">
        <f t="shared" ref="AV30:AV36" si="62">IF(AN30&gt;0,VLOOKUP(AU30,AO$29:AR$36,AU$23,FALSE),0)</f>
        <v>19</v>
      </c>
      <c r="AW30" s="68">
        <f t="shared" ref="AW30:AW36" si="63">IF(AN30&gt;0,VLOOKUP(AU30,AO$29:AQ$36,AV$23,FALSE),0)</f>
        <v>332</v>
      </c>
      <c r="AX30" s="366">
        <f t="shared" ref="AX30:AX36" si="64">IF(AV30&gt;0,SUMIF(AV$29:AV$36,AV30,K$29:K$36)/COUNTIF(AV$29:AV$36,AV30),0)</f>
        <v>7</v>
      </c>
      <c r="AY30" s="276">
        <f t="shared" si="45"/>
        <v>0</v>
      </c>
      <c r="AZ30" s="276">
        <f t="shared" si="46"/>
        <v>0</v>
      </c>
      <c r="BA30" s="276">
        <f>IF(AND($AV30=$AV33,$AW30&lt;$AW33),1,0)</f>
        <v>0</v>
      </c>
      <c r="BB30" s="276">
        <f>IF(AND($AV30=$AV34,$AW30&lt;$AW34),1,0)</f>
        <v>0</v>
      </c>
      <c r="BC30" s="276">
        <f>IF(AND($AV30=$AV35,$AW30&lt;$AW35),1,0)</f>
        <v>0</v>
      </c>
      <c r="BD30" s="276">
        <f>IF(AND($AV30=$AV36,$AW30&lt;$AW36),1,0)</f>
        <v>0</v>
      </c>
      <c r="BE30" s="277">
        <f>IF(AND($AV30=$AV29,$AW30&gt;$AW29),-1,0)</f>
        <v>0</v>
      </c>
      <c r="BF30" s="75" t="str">
        <f t="shared" si="47"/>
        <v>Banbury</v>
      </c>
      <c r="BG30" s="374">
        <f t="shared" ref="BG30:BG36" si="65">IF(G30="","",VLOOKUP(BF30,L$29:N$36,BG$23,FALSE))</f>
        <v>2</v>
      </c>
      <c r="BH30" s="18">
        <f t="shared" ref="BH30:BH36" si="66">IF(H30="","",VLOOKUP(BF30,O$29:Q$36,BH$23,FALSE))</f>
        <v>1</v>
      </c>
      <c r="BI30" s="366">
        <f t="shared" ref="BI30:BI36" si="67">IF(I30="","",VLOOKUP(BF30,R$29:T$36,BI$23,FALSE))</f>
        <v>1</v>
      </c>
    </row>
    <row r="31" spans="1:98" s="75" customFormat="1" x14ac:dyDescent="0.25">
      <c r="A31" s="107" t="str">
        <f>'Event Details'!D$25</f>
        <v>S</v>
      </c>
      <c r="B31" s="32">
        <f>IF(A$2&gt;=3,3,"")</f>
        <v>3</v>
      </c>
      <c r="C31" s="108" t="str">
        <f>IF(B31="","",'Event Details'!E$25)</f>
        <v>Coventry Godiva</v>
      </c>
      <c r="D31" s="335">
        <f>IF($E$4&lt;0,"",VLOOKUP($C31,'League Points Match 1'!$H$32:$K$39,3,FALSE))</f>
        <v>112</v>
      </c>
      <c r="E31" s="336">
        <f>IF($E$4&lt;2,"",VLOOKUP($C31,'League Points Match 2'!$H$32:$K$39,3,FALSE))</f>
        <v>119</v>
      </c>
      <c r="F31" s="110">
        <f>IF($E$4&lt;3,"",VLOOKUP($C31,'League Points Match 3'!$H$32:$K$39,3,FALSE))</f>
        <v>101</v>
      </c>
      <c r="G31" s="374">
        <f>IF(D31="","",RANK(D31,D$29:D$36,0)+COUNTIF(D$29:D31,D31)-1)</f>
        <v>2</v>
      </c>
      <c r="H31" s="18">
        <f>IF(E31="","",RANK(E31,E$29:E$36,0)+COUNTIF(E$29:E31,E31)-1)</f>
        <v>1</v>
      </c>
      <c r="I31" s="366">
        <f>IF(F31="","",RANK(F31,F$29:F$36,0)+COUNTIF(F$29:F31,F31)-1)</f>
        <v>5</v>
      </c>
      <c r="J31" t="str">
        <f t="shared" si="48"/>
        <v>Coventry Godiva</v>
      </c>
      <c r="K31" s="402">
        <f t="shared" si="49"/>
        <v>6</v>
      </c>
      <c r="L31" s="361" t="str">
        <f t="shared" si="32"/>
        <v>Amber Valley</v>
      </c>
      <c r="M31" s="18">
        <f t="shared" si="33"/>
        <v>95</v>
      </c>
      <c r="N31" s="366">
        <f t="shared" si="50"/>
        <v>5.5</v>
      </c>
      <c r="O31" s="361" t="str">
        <f t="shared" si="34"/>
        <v>Amber Valley</v>
      </c>
      <c r="P31" s="18">
        <f t="shared" si="35"/>
        <v>95</v>
      </c>
      <c r="Q31" s="366">
        <f t="shared" si="51"/>
        <v>6</v>
      </c>
      <c r="R31" s="361" t="str">
        <f t="shared" si="36"/>
        <v>Solihull</v>
      </c>
      <c r="S31" s="18">
        <f t="shared" si="37"/>
        <v>105</v>
      </c>
      <c r="T31" s="366">
        <f t="shared" si="52"/>
        <v>6</v>
      </c>
      <c r="U31" s="370">
        <v>3</v>
      </c>
      <c r="V31" s="379" t="str">
        <f t="shared" si="53"/>
        <v>Coventry Godiva</v>
      </c>
      <c r="W31" s="404">
        <f t="shared" si="38"/>
        <v>231</v>
      </c>
      <c r="X31" s="386">
        <f t="shared" si="54"/>
        <v>15</v>
      </c>
      <c r="Y31" s="392">
        <f>RANK(X31,X$29:X$36,0)+COUNTIF(X$29:X31,X31)-1</f>
        <v>1</v>
      </c>
      <c r="Z31" s="200" t="str">
        <f t="shared" si="39"/>
        <v>Coventry Godiva</v>
      </c>
      <c r="AA31" s="393">
        <f t="shared" si="40"/>
        <v>3</v>
      </c>
      <c r="AB31" s="275" t="str">
        <f t="shared" ref="AB31:AB36" si="68">IF(U31&gt;0,VLOOKUP(U31,Y$29:Z$36,AA$23,FALSE),0)</f>
        <v>Stratford</v>
      </c>
      <c r="AC31" s="68">
        <f t="shared" si="55"/>
        <v>12.5</v>
      </c>
      <c r="AD31" s="68">
        <f t="shared" si="56"/>
        <v>209</v>
      </c>
      <c r="AE31" s="366">
        <f t="shared" si="57"/>
        <v>6</v>
      </c>
      <c r="AF31" s="276">
        <f t="shared" si="41"/>
        <v>0</v>
      </c>
      <c r="AG31" s="276">
        <f t="shared" si="42"/>
        <v>0</v>
      </c>
      <c r="AH31" s="276">
        <f>IF(AND($AC31=$AC34,$AD31&lt;$AD34),1,0)</f>
        <v>0</v>
      </c>
      <c r="AI31" s="276">
        <f>IF(AND($AC31=$AC35,$AD31&lt;$AD35),1,0)</f>
        <v>0</v>
      </c>
      <c r="AJ31" s="276">
        <f>IF(AND($AC31=$AC36,$AD31&lt;$AD36),1,0)</f>
        <v>0</v>
      </c>
      <c r="AK31" s="276">
        <f>IF(AND($AC31=$AC30,$AD31&gt;$AD30),-1,0)</f>
        <v>0</v>
      </c>
      <c r="AL31" s="277">
        <f>IF(AND($AC31=$AC29,$AD31&gt;$AD29),-1,0)</f>
        <v>0</v>
      </c>
      <c r="AM31"/>
      <c r="AN31" s="370">
        <v>3</v>
      </c>
      <c r="AO31" s="379" t="str">
        <f t="shared" si="58"/>
        <v>Coventry Godiva</v>
      </c>
      <c r="AP31" s="404">
        <f t="shared" si="43"/>
        <v>332</v>
      </c>
      <c r="AQ31" s="386">
        <f t="shared" si="59"/>
        <v>19</v>
      </c>
      <c r="AR31" s="392">
        <f>RANK(AQ31,AQ$29:AQ$36,0)+COUNTIF(AQ$29:AQ31,AQ31)-1</f>
        <v>2</v>
      </c>
      <c r="AS31" s="200" t="str">
        <f t="shared" si="60"/>
        <v>Coventry Godiva</v>
      </c>
      <c r="AT31" s="393">
        <f t="shared" si="44"/>
        <v>3</v>
      </c>
      <c r="AU31" s="275" t="str">
        <f t="shared" si="61"/>
        <v>Amber Valley</v>
      </c>
      <c r="AV31" s="68">
        <f t="shared" si="62"/>
        <v>18.5</v>
      </c>
      <c r="AW31" s="68">
        <f t="shared" si="63"/>
        <v>296</v>
      </c>
      <c r="AX31" s="366">
        <f t="shared" si="64"/>
        <v>6</v>
      </c>
      <c r="AY31" s="276">
        <f t="shared" si="45"/>
        <v>0</v>
      </c>
      <c r="AZ31" s="276">
        <f t="shared" si="46"/>
        <v>0</v>
      </c>
      <c r="BA31" s="276">
        <f>IF(AND($AV31=$AV34,$AW31&lt;$AW34),1,0)</f>
        <v>0</v>
      </c>
      <c r="BB31" s="276">
        <f>IF(AND($AV31=$AV35,$AW31&lt;$AW35),1,0)</f>
        <v>0</v>
      </c>
      <c r="BC31" s="276">
        <f>IF(AND($AV31=$AV36,$AW31&lt;$AW36),1,0)</f>
        <v>0</v>
      </c>
      <c r="BD31" s="276">
        <f>IF(AND($AV31=$AV30,$AW31&gt;$AW30),-1,0)</f>
        <v>0</v>
      </c>
      <c r="BE31" s="277">
        <f>IF(AND($AV31=$AV29,$AW31&gt;$AW29),-1,0)</f>
        <v>0</v>
      </c>
      <c r="BF31" s="75" t="str">
        <f t="shared" si="47"/>
        <v>Coventry Godiva</v>
      </c>
      <c r="BG31" s="374">
        <f t="shared" si="65"/>
        <v>7</v>
      </c>
      <c r="BH31" s="18">
        <f t="shared" si="66"/>
        <v>8</v>
      </c>
      <c r="BI31" s="366">
        <f t="shared" si="67"/>
        <v>4</v>
      </c>
    </row>
    <row r="32" spans="1:98" s="75" customFormat="1" x14ac:dyDescent="0.25">
      <c r="A32" s="107" t="str">
        <f>'Event Details'!D$26</f>
        <v>I</v>
      </c>
      <c r="B32" s="32">
        <f>IF(A$2&gt;=4,4,"")</f>
        <v>4</v>
      </c>
      <c r="C32" s="108" t="str">
        <f>IF(B32="","",'Event Details'!E$26)</f>
        <v>Kettering</v>
      </c>
      <c r="D32" s="335">
        <f>IF($E$4&lt;0,"",VLOOKUP($C32,'League Points Match 1'!$H$32:$K$39,3,FALSE))</f>
        <v>89.5</v>
      </c>
      <c r="E32" s="336">
        <f>IF($E$4&lt;2,"",VLOOKUP($C32,'League Points Match 2'!$H$32:$K$39,3,FALSE))</f>
        <v>92</v>
      </c>
      <c r="F32" s="110">
        <f>IF($E$4&lt;3,"",VLOOKUP($C32,'League Points Match 3'!$H$32:$K$39,3,FALSE))</f>
        <v>77</v>
      </c>
      <c r="G32" s="374">
        <f>IF(D32="","",RANK(D32,D$29:D$36,0)+COUNTIF(D$29:D32,D32)-1)</f>
        <v>6</v>
      </c>
      <c r="H32" s="18">
        <f>IF(E32="","",RANK(E32,E$29:E$36,0)+COUNTIF(E$29:E32,E32)-1)</f>
        <v>5</v>
      </c>
      <c r="I32" s="366">
        <f>IF(F32="","",RANK(F32,F$29:F$36,0)+COUNTIF(F$29:F32,F32)-1)</f>
        <v>6</v>
      </c>
      <c r="J32" t="str">
        <f t="shared" si="48"/>
        <v>Kettering</v>
      </c>
      <c r="K32" s="402">
        <f t="shared" si="49"/>
        <v>5</v>
      </c>
      <c r="L32" s="361" t="str">
        <f t="shared" si="32"/>
        <v>Stratford</v>
      </c>
      <c r="M32" s="18">
        <f t="shared" si="33"/>
        <v>95</v>
      </c>
      <c r="N32" s="366">
        <f t="shared" si="50"/>
        <v>5.5</v>
      </c>
      <c r="O32" s="361" t="str">
        <f t="shared" si="34"/>
        <v>Rugby &amp; N'hampton</v>
      </c>
      <c r="P32" s="18">
        <f t="shared" si="35"/>
        <v>93</v>
      </c>
      <c r="Q32" s="366">
        <f t="shared" si="51"/>
        <v>5</v>
      </c>
      <c r="R32" s="361" t="str">
        <f t="shared" si="36"/>
        <v>Stratford</v>
      </c>
      <c r="S32" s="18">
        <f t="shared" si="37"/>
        <v>104</v>
      </c>
      <c r="T32" s="366">
        <f t="shared" si="52"/>
        <v>5</v>
      </c>
      <c r="U32" s="370">
        <v>4</v>
      </c>
      <c r="V32" s="379" t="str">
        <f t="shared" si="53"/>
        <v>Kettering</v>
      </c>
      <c r="W32" s="404">
        <f t="shared" si="38"/>
        <v>181.5</v>
      </c>
      <c r="X32" s="386">
        <f t="shared" si="54"/>
        <v>6.5</v>
      </c>
      <c r="Y32" s="392">
        <f>RANK(X32,X$29:X$36,0)+COUNTIF(X$29:X32,X32)-1</f>
        <v>6</v>
      </c>
      <c r="Z32" s="200" t="str">
        <f t="shared" si="39"/>
        <v>Kettering</v>
      </c>
      <c r="AA32" s="393">
        <f t="shared" si="40"/>
        <v>4</v>
      </c>
      <c r="AB32" s="275" t="str">
        <f t="shared" si="68"/>
        <v>Amber Valley</v>
      </c>
      <c r="AC32" s="68">
        <f t="shared" si="55"/>
        <v>11.5</v>
      </c>
      <c r="AD32" s="68">
        <f t="shared" si="56"/>
        <v>190</v>
      </c>
      <c r="AE32" s="366">
        <f t="shared" si="57"/>
        <v>5</v>
      </c>
      <c r="AF32" s="276">
        <f t="shared" si="41"/>
        <v>0</v>
      </c>
      <c r="AG32" s="276">
        <f t="shared" si="42"/>
        <v>0</v>
      </c>
      <c r="AH32" s="276">
        <f>IF(AND($AC32=$AC35,$AD32&lt;$AD35),1,0)</f>
        <v>0</v>
      </c>
      <c r="AI32" s="276">
        <f>IF(AND($AC32=$AC36,$AD32&lt;$AD36),1,0)</f>
        <v>0</v>
      </c>
      <c r="AJ32" s="276">
        <f>IF(AND($AC32=$AC31,$AD32&gt;$AD31),-1,0)</f>
        <v>0</v>
      </c>
      <c r="AK32" s="276">
        <f>IF(AND($AC32=$AC30,$AD32&gt;$AD30),-1,0)</f>
        <v>0</v>
      </c>
      <c r="AL32" s="277">
        <f>IF(AND($AC32=$AC29,$AD32&gt;$AD29),-1,0)</f>
        <v>0</v>
      </c>
      <c r="AM32"/>
      <c r="AN32" s="370">
        <v>4</v>
      </c>
      <c r="AO32" s="379" t="str">
        <f t="shared" si="58"/>
        <v>Kettering</v>
      </c>
      <c r="AP32" s="404">
        <f t="shared" si="43"/>
        <v>258.5</v>
      </c>
      <c r="AQ32" s="386">
        <f t="shared" si="59"/>
        <v>9.5</v>
      </c>
      <c r="AR32" s="392">
        <f>RANK(AQ32,AQ$29:AQ$36,0)+COUNTIF(AQ$29:AQ32,AQ32)-1</f>
        <v>6</v>
      </c>
      <c r="AS32" s="200" t="str">
        <f t="shared" si="60"/>
        <v>Kettering</v>
      </c>
      <c r="AT32" s="393">
        <f t="shared" si="44"/>
        <v>4</v>
      </c>
      <c r="AU32" s="275" t="str">
        <f t="shared" si="61"/>
        <v>Stratford</v>
      </c>
      <c r="AV32" s="68">
        <f t="shared" si="62"/>
        <v>17.5</v>
      </c>
      <c r="AW32" s="68">
        <f t="shared" si="63"/>
        <v>313</v>
      </c>
      <c r="AX32" s="366">
        <f t="shared" si="64"/>
        <v>5</v>
      </c>
      <c r="AY32" s="276">
        <f t="shared" si="45"/>
        <v>0</v>
      </c>
      <c r="AZ32" s="276">
        <f t="shared" si="46"/>
        <v>0</v>
      </c>
      <c r="BA32" s="276">
        <f>IF(AND($AV32=$AV35,$AW32&lt;$AW35),1,0)</f>
        <v>0</v>
      </c>
      <c r="BB32" s="276">
        <f>IF(AND($AV32=$AV36,$AW32&lt;$AW36),1,0)</f>
        <v>0</v>
      </c>
      <c r="BC32" s="276">
        <f>IF(AND($AV32=$AV31,$AW32&gt;$AW31),-1,0)</f>
        <v>0</v>
      </c>
      <c r="BD32" s="276">
        <f>IF(AND($AV32=$AV30,$AW32&gt;$AW30),-1,0)</f>
        <v>0</v>
      </c>
      <c r="BE32" s="277">
        <f>IF(AND($AV32=$AV29,$AW32&gt;$AW29),-1,0)</f>
        <v>0</v>
      </c>
      <c r="BF32" s="75" t="str">
        <f t="shared" si="47"/>
        <v>Kettering</v>
      </c>
      <c r="BG32" s="374">
        <f t="shared" si="65"/>
        <v>3</v>
      </c>
      <c r="BH32" s="18">
        <f t="shared" si="66"/>
        <v>3.5</v>
      </c>
      <c r="BI32" s="366">
        <f t="shared" si="67"/>
        <v>3</v>
      </c>
    </row>
    <row r="33" spans="1:98" s="75" customFormat="1" x14ac:dyDescent="0.25">
      <c r="A33" s="107" t="str">
        <f>'Event Details'!D$27</f>
        <v>A</v>
      </c>
      <c r="B33" s="32">
        <f>IF(A$2&gt;=5,5,"")</f>
        <v>5</v>
      </c>
      <c r="C33" s="108" t="str">
        <f>IF(B33="","",'Event Details'!E$27)</f>
        <v>Leicester</v>
      </c>
      <c r="D33" s="335">
        <f>IF($E$4&lt;0,"",VLOOKUP($C33,'League Points Match 1'!$H$32:$K$39,3,FALSE))</f>
        <v>48</v>
      </c>
      <c r="E33" s="336">
        <f>IF($E$4&lt;2,"",VLOOKUP($C33,'League Points Match 2'!$H$32:$K$39,3,FALSE))</f>
        <v>52</v>
      </c>
      <c r="F33" s="110">
        <f>IF($E$4&lt;3,"",VLOOKUP($C33,'League Points Match 3'!$H$32:$K$39,3,FALSE))</f>
        <v>37</v>
      </c>
      <c r="G33" s="374">
        <f>IF(D33="","",RANK(D33,D$29:D$36,0)+COUNTIF(D$29:D33,D33)-1)</f>
        <v>8</v>
      </c>
      <c r="H33" s="18">
        <f>IF(E33="","",RANK(E33,E$29:E$36,0)+COUNTIF(E$29:E33,E33)-1)</f>
        <v>7</v>
      </c>
      <c r="I33" s="366">
        <f>IF(F33="","",RANK(F33,F$29:F$36,0)+COUNTIF(F$29:F33,F33)-1)</f>
        <v>7</v>
      </c>
      <c r="J33" t="str">
        <f t="shared" si="48"/>
        <v>Leicester</v>
      </c>
      <c r="K33" s="402">
        <f t="shared" si="49"/>
        <v>4</v>
      </c>
      <c r="L33" s="361" t="str">
        <f t="shared" si="32"/>
        <v>Solihull</v>
      </c>
      <c r="M33" s="18">
        <f t="shared" si="33"/>
        <v>93</v>
      </c>
      <c r="N33" s="366">
        <f t="shared" si="50"/>
        <v>4</v>
      </c>
      <c r="O33" s="361" t="str">
        <f t="shared" si="34"/>
        <v>Kettering</v>
      </c>
      <c r="P33" s="18">
        <f t="shared" si="35"/>
        <v>92</v>
      </c>
      <c r="Q33" s="366">
        <f t="shared" si="51"/>
        <v>3.5</v>
      </c>
      <c r="R33" s="361" t="str">
        <f t="shared" si="36"/>
        <v>Coventry Godiva</v>
      </c>
      <c r="S33" s="18">
        <f t="shared" si="37"/>
        <v>101</v>
      </c>
      <c r="T33" s="366">
        <f t="shared" si="52"/>
        <v>4</v>
      </c>
      <c r="U33" s="370">
        <v>5</v>
      </c>
      <c r="V33" s="379" t="str">
        <f t="shared" si="53"/>
        <v>Leicester</v>
      </c>
      <c r="W33" s="404">
        <f t="shared" si="38"/>
        <v>100</v>
      </c>
      <c r="X33" s="386">
        <f t="shared" si="54"/>
        <v>3</v>
      </c>
      <c r="Y33" s="392">
        <f>RANK(X33,X$29:X$36,0)+COUNTIF(X$29:X33,X33)-1</f>
        <v>8</v>
      </c>
      <c r="Z33" s="200" t="str">
        <f t="shared" si="39"/>
        <v>Leicester</v>
      </c>
      <c r="AA33" s="393">
        <f t="shared" si="40"/>
        <v>5</v>
      </c>
      <c r="AB33" s="275" t="str">
        <f t="shared" si="68"/>
        <v>Solihull</v>
      </c>
      <c r="AC33" s="68">
        <f t="shared" si="55"/>
        <v>7.5</v>
      </c>
      <c r="AD33" s="68">
        <f t="shared" si="56"/>
        <v>185</v>
      </c>
      <c r="AE33" s="366">
        <f t="shared" si="57"/>
        <v>4</v>
      </c>
      <c r="AF33" s="276">
        <f t="shared" si="41"/>
        <v>0</v>
      </c>
      <c r="AG33" s="276">
        <f t="shared" si="42"/>
        <v>0</v>
      </c>
      <c r="AH33" s="276">
        <f>IF(AND($AC33=$AC36,$AD33&lt;$AD36),1,0)</f>
        <v>0</v>
      </c>
      <c r="AI33" s="276">
        <f>IF(AND($AC33=$AC32,$AD33&gt;$AD32),-1,0)</f>
        <v>0</v>
      </c>
      <c r="AJ33" s="276">
        <f>IF(AND($AC33=$AC31,$AD33&gt;$AD31),-1,0)</f>
        <v>0</v>
      </c>
      <c r="AK33" s="276">
        <f>IF(AND($AC33=$AC30,$AD33&gt;$AD30),-1,0)</f>
        <v>0</v>
      </c>
      <c r="AL33" s="277">
        <f>IF(AND($AC33=$AC29,$AD33&gt;$AD29),-1,0)</f>
        <v>0</v>
      </c>
      <c r="AM33"/>
      <c r="AN33" s="370">
        <v>5</v>
      </c>
      <c r="AO33" s="379" t="str">
        <f t="shared" si="58"/>
        <v>Leicester</v>
      </c>
      <c r="AP33" s="404">
        <f t="shared" si="43"/>
        <v>137</v>
      </c>
      <c r="AQ33" s="386">
        <f t="shared" si="59"/>
        <v>5</v>
      </c>
      <c r="AR33" s="392">
        <f>RANK(AQ33,AQ$29:AQ$36,0)+COUNTIF(AQ$29:AQ33,AQ33)-1</f>
        <v>7</v>
      </c>
      <c r="AS33" s="200" t="str">
        <f t="shared" si="60"/>
        <v>Leicester</v>
      </c>
      <c r="AT33" s="393">
        <f t="shared" si="44"/>
        <v>5</v>
      </c>
      <c r="AU33" s="275" t="str">
        <f t="shared" si="61"/>
        <v>Solihull</v>
      </c>
      <c r="AV33" s="68">
        <f t="shared" si="62"/>
        <v>13.5</v>
      </c>
      <c r="AW33" s="68">
        <f t="shared" si="63"/>
        <v>290</v>
      </c>
      <c r="AX33" s="366">
        <f t="shared" si="64"/>
        <v>4</v>
      </c>
      <c r="AY33" s="276">
        <f t="shared" si="45"/>
        <v>0</v>
      </c>
      <c r="AZ33" s="276">
        <f t="shared" si="46"/>
        <v>0</v>
      </c>
      <c r="BA33" s="276">
        <f>IF(AND($AV33=$AV36,$AW33&lt;$AW36),1,0)</f>
        <v>0</v>
      </c>
      <c r="BB33" s="276">
        <f>IF(AND($AV33=$AV32,$AW33&gt;$AW32),-1,0)</f>
        <v>0</v>
      </c>
      <c r="BC33" s="276">
        <f>IF(AND($AV33=$AV31,$AW33&gt;$AW31),-1,0)</f>
        <v>0</v>
      </c>
      <c r="BD33" s="276">
        <f>IF(AND($AV33=$AV30,$AW33&gt;$AW30),-1,0)</f>
        <v>0</v>
      </c>
      <c r="BE33" s="277">
        <f>IF(AND($AV33=$AV29,$AW33&gt;$AW29),-1,0)</f>
        <v>0</v>
      </c>
      <c r="BF33" s="75" t="str">
        <f t="shared" si="47"/>
        <v>Leicester</v>
      </c>
      <c r="BG33" s="374">
        <f t="shared" si="65"/>
        <v>1</v>
      </c>
      <c r="BH33" s="18">
        <f t="shared" si="66"/>
        <v>2</v>
      </c>
      <c r="BI33" s="366">
        <f t="shared" si="67"/>
        <v>2</v>
      </c>
    </row>
    <row r="34" spans="1:98" s="75" customFormat="1" x14ac:dyDescent="0.25">
      <c r="A34" s="107" t="str">
        <f>'Event Details'!D$28</f>
        <v>R</v>
      </c>
      <c r="B34" s="32">
        <f>IF(A$2&gt;=6,6,"")</f>
        <v>6</v>
      </c>
      <c r="C34" s="108" t="str">
        <f>IF(B34="","",'Event Details'!E$28)</f>
        <v>Rugby &amp; N'hampton</v>
      </c>
      <c r="D34" s="335">
        <f>IF($E$4&lt;0,"",VLOOKUP($C34,'League Points Match 1'!$H$32:$K$39,3,FALSE))</f>
        <v>123.5</v>
      </c>
      <c r="E34" s="336">
        <f>IF($E$4&lt;2,"",VLOOKUP($C34,'League Points Match 2'!$H$32:$K$39,3,FALSE))</f>
        <v>93</v>
      </c>
      <c r="F34" s="110">
        <f>IF($E$4&lt;3,"",VLOOKUP($C34,'League Points Match 3'!$H$32:$K$39,3,FALSE))</f>
        <v>116</v>
      </c>
      <c r="G34" s="374">
        <f>IF(D34="","",RANK(D34,D$29:D$36,0)+COUNTIF(D$29:D34,D34)-1)</f>
        <v>1</v>
      </c>
      <c r="H34" s="18">
        <f>IF(E34="","",RANK(E34,E$29:E$36,0)+COUNTIF(E$29:E34,E34)-1)</f>
        <v>4</v>
      </c>
      <c r="I34" s="366">
        <f>IF(F34="","",RANK(F34,F$29:F$36,0)+COUNTIF(F$29:F34,F34)-1)</f>
        <v>1</v>
      </c>
      <c r="J34" t="str">
        <f t="shared" si="48"/>
        <v>Rugby &amp; N'hampton</v>
      </c>
      <c r="K34" s="402">
        <f t="shared" si="49"/>
        <v>3</v>
      </c>
      <c r="L34" s="361" t="str">
        <f t="shared" si="32"/>
        <v>Kettering</v>
      </c>
      <c r="M34" s="18">
        <f t="shared" si="33"/>
        <v>89.5</v>
      </c>
      <c r="N34" s="366">
        <f t="shared" si="50"/>
        <v>3</v>
      </c>
      <c r="O34" s="361" t="str">
        <f t="shared" si="34"/>
        <v>Solihull</v>
      </c>
      <c r="P34" s="18">
        <f t="shared" si="35"/>
        <v>92</v>
      </c>
      <c r="Q34" s="366">
        <f t="shared" si="51"/>
        <v>3.5</v>
      </c>
      <c r="R34" s="361" t="str">
        <f t="shared" si="36"/>
        <v>Kettering</v>
      </c>
      <c r="S34" s="18">
        <f t="shared" si="37"/>
        <v>77</v>
      </c>
      <c r="T34" s="366">
        <f t="shared" si="52"/>
        <v>3</v>
      </c>
      <c r="U34" s="370">
        <v>6</v>
      </c>
      <c r="V34" s="379" t="str">
        <f t="shared" si="53"/>
        <v>Rugby &amp; N'hampton</v>
      </c>
      <c r="W34" s="404">
        <f t="shared" si="38"/>
        <v>216.5</v>
      </c>
      <c r="X34" s="386">
        <f t="shared" si="54"/>
        <v>13</v>
      </c>
      <c r="Y34" s="392">
        <f>RANK(X34,X$29:X$36,0)+COUNTIF(X$29:X34,X34)-1</f>
        <v>2</v>
      </c>
      <c r="Z34" s="200" t="str">
        <f t="shared" si="39"/>
        <v>Rugby &amp; N'hampton</v>
      </c>
      <c r="AA34" s="393">
        <f t="shared" si="40"/>
        <v>6</v>
      </c>
      <c r="AB34" s="275" t="str">
        <f t="shared" si="68"/>
        <v>Kettering</v>
      </c>
      <c r="AC34" s="68">
        <f t="shared" si="55"/>
        <v>6.5</v>
      </c>
      <c r="AD34" s="68">
        <f t="shared" si="56"/>
        <v>181.5</v>
      </c>
      <c r="AE34" s="366">
        <f t="shared" si="57"/>
        <v>3</v>
      </c>
      <c r="AF34" s="276">
        <f t="shared" si="41"/>
        <v>0</v>
      </c>
      <c r="AG34" s="276">
        <f t="shared" si="42"/>
        <v>0</v>
      </c>
      <c r="AH34" s="276">
        <f>IF(AND($AC34=$AC33,$AD34&gt;$AD33),-1,0)</f>
        <v>0</v>
      </c>
      <c r="AI34" s="276">
        <f>IF(AND($AC34=$AC32,$AD34&gt;$AD32),-1,0)</f>
        <v>0</v>
      </c>
      <c r="AJ34" s="276">
        <f>IF(AND($AC34=$AC31,$AD34&gt;$AD31),-1,0)</f>
        <v>0</v>
      </c>
      <c r="AK34" s="276">
        <f>IF(AND($AC34=$AC30,$AD34&gt;$AD30),-1,0)</f>
        <v>0</v>
      </c>
      <c r="AL34" s="277">
        <f>IF(AND($AC34=$AC29,$AD34&gt;$AD29),-1,0)</f>
        <v>0</v>
      </c>
      <c r="AM34"/>
      <c r="AN34" s="370">
        <v>6</v>
      </c>
      <c r="AO34" s="379" t="str">
        <f t="shared" si="58"/>
        <v>Rugby &amp; N'hampton</v>
      </c>
      <c r="AP34" s="404">
        <f t="shared" si="43"/>
        <v>332.5</v>
      </c>
      <c r="AQ34" s="386">
        <f t="shared" si="59"/>
        <v>21</v>
      </c>
      <c r="AR34" s="392">
        <f>RANK(AQ34,AQ$29:AQ$36,0)+COUNTIF(AQ$29:AQ34,AQ34)-1</f>
        <v>1</v>
      </c>
      <c r="AS34" s="200" t="str">
        <f t="shared" si="60"/>
        <v>Rugby &amp; N'hampton</v>
      </c>
      <c r="AT34" s="393">
        <f t="shared" si="44"/>
        <v>6</v>
      </c>
      <c r="AU34" s="275" t="str">
        <f t="shared" si="61"/>
        <v>Kettering</v>
      </c>
      <c r="AV34" s="68">
        <f t="shared" si="62"/>
        <v>9.5</v>
      </c>
      <c r="AW34" s="68">
        <f t="shared" si="63"/>
        <v>258.5</v>
      </c>
      <c r="AX34" s="366">
        <f t="shared" si="64"/>
        <v>3</v>
      </c>
      <c r="AY34" s="276">
        <f t="shared" si="45"/>
        <v>0</v>
      </c>
      <c r="AZ34" s="276">
        <f t="shared" si="46"/>
        <v>0</v>
      </c>
      <c r="BA34" s="276">
        <f>IF(AND($AV34=$AV33,$AW34&gt;$AW33),-1,0)</f>
        <v>0</v>
      </c>
      <c r="BB34" s="276">
        <f>IF(AND($AV34=$AV32,$AW34&gt;$AW32),-1,0)</f>
        <v>0</v>
      </c>
      <c r="BC34" s="276">
        <f>IF(AND($AV34=$AV31,$AW34&gt;$AW31),-1,0)</f>
        <v>0</v>
      </c>
      <c r="BD34" s="276">
        <f>IF(AND($AV34=$AV30,$AW34&gt;$AW30),-1,0)</f>
        <v>0</v>
      </c>
      <c r="BE34" s="277">
        <f>IF(AND($AV34=$AV29,$AW34&gt;$AW29),-1,0)</f>
        <v>0</v>
      </c>
      <c r="BF34" s="75" t="str">
        <f t="shared" si="47"/>
        <v>Rugby &amp; N'hampton</v>
      </c>
      <c r="BG34" s="374">
        <f t="shared" si="65"/>
        <v>8</v>
      </c>
      <c r="BH34" s="18">
        <f t="shared" si="66"/>
        <v>5</v>
      </c>
      <c r="BI34" s="366">
        <f t="shared" si="67"/>
        <v>8</v>
      </c>
    </row>
    <row r="35" spans="1:98" s="75" customFormat="1" x14ac:dyDescent="0.25">
      <c r="A35" s="107" t="str">
        <f>'Event Details'!D$29</f>
        <v>M</v>
      </c>
      <c r="B35" s="32">
        <f>IF(A$2&gt;=7,7,"")</f>
        <v>7</v>
      </c>
      <c r="C35" s="108" t="str">
        <f>IF(B35="","",'Event Details'!E$29)</f>
        <v>Solihull</v>
      </c>
      <c r="D35" s="335">
        <f>IF($E$4&lt;0,"",VLOOKUP($C35,'League Points Match 1'!$H$32:$K$39,3,FALSE))</f>
        <v>93</v>
      </c>
      <c r="E35" s="336">
        <f>IF($E$4&lt;2,"",VLOOKUP($C35,'League Points Match 2'!$H$32:$K$39,3,FALSE))</f>
        <v>92</v>
      </c>
      <c r="F35" s="110">
        <f>IF($E$4&lt;3,"",VLOOKUP($C35,'League Points Match 3'!$H$32:$K$39,3,FALSE))</f>
        <v>105</v>
      </c>
      <c r="G35" s="374">
        <f>IF(D35="","",RANK(D35,D$29:D$36,0)+COUNTIF(D$29:D35,D35)-1)</f>
        <v>5</v>
      </c>
      <c r="H35" s="18">
        <f>IF(E35="","",RANK(E35,E$29:E$36,0)+COUNTIF(E$29:E35,E35)-1)</f>
        <v>6</v>
      </c>
      <c r="I35" s="366">
        <f>IF(F35="","",RANK(F35,F$29:F$36,0)+COUNTIF(F$29:F35,F35)-1)</f>
        <v>3</v>
      </c>
      <c r="J35" t="str">
        <f t="shared" si="48"/>
        <v>Solihull</v>
      </c>
      <c r="K35" s="402">
        <f t="shared" si="49"/>
        <v>2</v>
      </c>
      <c r="L35" s="361" t="str">
        <f t="shared" si="32"/>
        <v>Banbury</v>
      </c>
      <c r="M35" s="18">
        <f t="shared" si="33"/>
        <v>49</v>
      </c>
      <c r="N35" s="366">
        <f t="shared" si="50"/>
        <v>2</v>
      </c>
      <c r="O35" s="361" t="str">
        <f t="shared" si="34"/>
        <v>Leicester</v>
      </c>
      <c r="P35" s="18">
        <f t="shared" si="35"/>
        <v>52</v>
      </c>
      <c r="Q35" s="366">
        <f t="shared" si="51"/>
        <v>2</v>
      </c>
      <c r="R35" s="361" t="str">
        <f t="shared" si="36"/>
        <v>Leicester</v>
      </c>
      <c r="S35" s="18">
        <f t="shared" si="37"/>
        <v>37</v>
      </c>
      <c r="T35" s="366">
        <f t="shared" si="52"/>
        <v>2</v>
      </c>
      <c r="U35" s="370">
        <v>7</v>
      </c>
      <c r="V35" s="379" t="str">
        <f t="shared" si="53"/>
        <v>Solihull</v>
      </c>
      <c r="W35" s="404">
        <f t="shared" si="38"/>
        <v>185</v>
      </c>
      <c r="X35" s="386">
        <f t="shared" si="54"/>
        <v>7.5</v>
      </c>
      <c r="Y35" s="392">
        <f>RANK(X35,X$29:X$36,0)+COUNTIF(X$29:X35,X35)-1</f>
        <v>5</v>
      </c>
      <c r="Z35" s="200" t="str">
        <f t="shared" si="39"/>
        <v>Solihull</v>
      </c>
      <c r="AA35" s="393">
        <f t="shared" si="40"/>
        <v>8</v>
      </c>
      <c r="AB35" s="275" t="str">
        <f t="shared" si="68"/>
        <v>Banbury</v>
      </c>
      <c r="AC35" s="68">
        <f t="shared" si="55"/>
        <v>3</v>
      </c>
      <c r="AD35" s="68">
        <f t="shared" si="56"/>
        <v>94</v>
      </c>
      <c r="AE35" s="366">
        <f t="shared" si="57"/>
        <v>1.5</v>
      </c>
      <c r="AF35" s="276">
        <f t="shared" si="41"/>
        <v>1</v>
      </c>
      <c r="AG35" s="276">
        <f>IF(AND($AC35=$AC34,$AD35&gt;$AD34),-1,0)</f>
        <v>0</v>
      </c>
      <c r="AH35" s="276">
        <f>IF(AND($AC35=$AC33,$AD35&gt;$AD33),-1,0)</f>
        <v>0</v>
      </c>
      <c r="AI35" s="276">
        <f>IF(AND($AC35=$AC32,$AD35&gt;$AD32),-1,0)</f>
        <v>0</v>
      </c>
      <c r="AJ35" s="276">
        <f>IF(AND($AC35=$AC31,$AD35&gt;$AD31),-1,0)</f>
        <v>0</v>
      </c>
      <c r="AK35" s="276">
        <f>IF(AND($AC35=$AC30,$AD35&gt;$AD30),-1,0)</f>
        <v>0</v>
      </c>
      <c r="AL35" s="277">
        <f>IF(AND($AC35=$AC29,$AD35&gt;$AD29),-1,0)</f>
        <v>0</v>
      </c>
      <c r="AM35"/>
      <c r="AN35" s="370">
        <v>7</v>
      </c>
      <c r="AO35" s="379" t="str">
        <f t="shared" si="58"/>
        <v>Solihull</v>
      </c>
      <c r="AP35" s="404">
        <f t="shared" si="43"/>
        <v>290</v>
      </c>
      <c r="AQ35" s="386">
        <f t="shared" si="59"/>
        <v>13.5</v>
      </c>
      <c r="AR35" s="392">
        <f>RANK(AQ35,AQ$29:AQ$36,0)+COUNTIF(AQ$29:AQ35,AQ35)-1</f>
        <v>5</v>
      </c>
      <c r="AS35" s="200" t="str">
        <f t="shared" si="60"/>
        <v>Solihull</v>
      </c>
      <c r="AT35" s="393">
        <f t="shared" si="44"/>
        <v>7</v>
      </c>
      <c r="AU35" s="275" t="str">
        <f t="shared" si="61"/>
        <v>Leicester</v>
      </c>
      <c r="AV35" s="68">
        <f t="shared" si="62"/>
        <v>5</v>
      </c>
      <c r="AW35" s="68">
        <f t="shared" si="63"/>
        <v>137</v>
      </c>
      <c r="AX35" s="366">
        <f t="shared" si="64"/>
        <v>2</v>
      </c>
      <c r="AY35" s="276">
        <f t="shared" si="45"/>
        <v>0</v>
      </c>
      <c r="AZ35" s="276">
        <f>IF(AND($AV35=$AV34,$AW35&gt;$AW34),-1,0)</f>
        <v>0</v>
      </c>
      <c r="BA35" s="276">
        <f>IF(AND($AV35=$AV33,$AW35&gt;$AW33),-1,0)</f>
        <v>0</v>
      </c>
      <c r="BB35" s="276">
        <f>IF(AND($AV35=$AV32,$AW35&gt;$AW32),-1,0)</f>
        <v>0</v>
      </c>
      <c r="BC35" s="276">
        <f>IF(AND($AV35=$AV31,$AW35&gt;$AW31),-1,0)</f>
        <v>0</v>
      </c>
      <c r="BD35" s="276">
        <f>IF(AND($AV35=$AV30,$AW35&gt;$AW30),-1,0)</f>
        <v>0</v>
      </c>
      <c r="BE35" s="277">
        <f>IF(AND($AV35=$AV29,$AW35&gt;$AW29),-1,0)</f>
        <v>0</v>
      </c>
      <c r="BF35" s="75" t="str">
        <f t="shared" si="47"/>
        <v>Solihull</v>
      </c>
      <c r="BG35" s="374">
        <f t="shared" si="65"/>
        <v>4</v>
      </c>
      <c r="BH35" s="18">
        <f t="shared" si="66"/>
        <v>3.5</v>
      </c>
      <c r="BI35" s="366">
        <f t="shared" si="67"/>
        <v>6</v>
      </c>
    </row>
    <row r="36" spans="1:98" s="75" customFormat="1" x14ac:dyDescent="0.25">
      <c r="A36" s="107" t="str">
        <f>'Event Details'!D$30</f>
        <v>D</v>
      </c>
      <c r="B36" s="32">
        <f>IF(A$2&gt;=8,8,"")</f>
        <v>8</v>
      </c>
      <c r="C36" s="108" t="str">
        <f>IF(B36="","",'Event Details'!E$30)</f>
        <v>Stratford</v>
      </c>
      <c r="D36" s="335">
        <f>IF($E$4&lt;0,"",VLOOKUP($C36,'League Points Match 1'!$H$32:$K$39,3,FALSE))</f>
        <v>95</v>
      </c>
      <c r="E36" s="336">
        <f>IF($E$4&lt;2,"",VLOOKUP($C36,'League Points Match 2'!$H$32:$K$39,3,FALSE))</f>
        <v>114</v>
      </c>
      <c r="F36" s="110">
        <f>IF($E$4&lt;3,"",VLOOKUP($C36,'League Points Match 3'!$H$32:$K$39,3,FALSE))</f>
        <v>104</v>
      </c>
      <c r="G36" s="374">
        <f>IF(D36="","",RANK(D36,D$29:D$36,0)+COUNTIF(D$29:D36,D36)-1)</f>
        <v>4</v>
      </c>
      <c r="H36" s="18">
        <f>IF(E36="","",RANK(E36,E$29:E$36,0)+COUNTIF(E$29:E36,E36)-1)</f>
        <v>2</v>
      </c>
      <c r="I36" s="366">
        <f>IF(F36="","",RANK(F36,F$29:F$36,0)+COUNTIF(F$29:F36,F36)-1)</f>
        <v>4</v>
      </c>
      <c r="J36" t="str">
        <f t="shared" si="48"/>
        <v>Stratford</v>
      </c>
      <c r="K36" s="402">
        <f t="shared" si="49"/>
        <v>1</v>
      </c>
      <c r="L36" s="361" t="str">
        <f t="shared" si="32"/>
        <v>Leicester</v>
      </c>
      <c r="M36" s="18">
        <f t="shared" si="33"/>
        <v>48</v>
      </c>
      <c r="N36" s="366">
        <f t="shared" si="50"/>
        <v>1</v>
      </c>
      <c r="O36" s="361" t="str">
        <f t="shared" si="34"/>
        <v>Banbury</v>
      </c>
      <c r="P36" s="18">
        <f t="shared" si="35"/>
        <v>45</v>
      </c>
      <c r="Q36" s="366">
        <f t="shared" si="51"/>
        <v>1</v>
      </c>
      <c r="R36" s="361" t="str">
        <f t="shared" si="36"/>
        <v>Banbury</v>
      </c>
      <c r="S36" s="18">
        <f t="shared" si="37"/>
        <v>36</v>
      </c>
      <c r="T36" s="366">
        <f t="shared" si="52"/>
        <v>1</v>
      </c>
      <c r="U36" s="370">
        <v>8</v>
      </c>
      <c r="V36" s="379" t="str">
        <f t="shared" si="53"/>
        <v>Stratford</v>
      </c>
      <c r="W36" s="404">
        <f t="shared" si="38"/>
        <v>209</v>
      </c>
      <c r="X36" s="386">
        <f t="shared" si="54"/>
        <v>12.5</v>
      </c>
      <c r="Y36" s="392">
        <f>RANK(X36,X$29:X$36,0)+COUNTIF(X$29:X36,X36)-1</f>
        <v>3</v>
      </c>
      <c r="Z36" s="200" t="str">
        <f t="shared" si="39"/>
        <v>Stratford</v>
      </c>
      <c r="AA36" s="393">
        <f t="shared" si="40"/>
        <v>7</v>
      </c>
      <c r="AB36" s="275" t="str">
        <f t="shared" si="68"/>
        <v>Leicester</v>
      </c>
      <c r="AC36" s="68">
        <f t="shared" si="55"/>
        <v>3</v>
      </c>
      <c r="AD36" s="68">
        <f t="shared" si="56"/>
        <v>100</v>
      </c>
      <c r="AE36" s="366">
        <f t="shared" si="57"/>
        <v>1.5</v>
      </c>
      <c r="AF36" s="276">
        <f>IF(AND($AC36=$AC35,$AD36&gt;$AD35),-1,0)</f>
        <v>-1</v>
      </c>
      <c r="AG36" s="276">
        <f>IF(AND($AC36=$AC34,$AD36&gt;$AD34),-1,0)</f>
        <v>0</v>
      </c>
      <c r="AH36" s="276">
        <f>IF(AND($AC36=$AC33,$AD36&gt;$AD33),-1,0)</f>
        <v>0</v>
      </c>
      <c r="AI36" s="276">
        <f>IF(AND($AC36=$AC32,$AD36&gt;$AD32),-1,0)</f>
        <v>0</v>
      </c>
      <c r="AJ36" s="276">
        <f>IF(AND($AC36=$AC31,$AD36&gt;$AD31),-1,0)</f>
        <v>0</v>
      </c>
      <c r="AK36" s="276">
        <f>IF(AND($AC36=$AC30,$AD36&gt;$AD30),-1,0)</f>
        <v>0</v>
      </c>
      <c r="AL36" s="277">
        <f>IF(AND($AC36=$AC29,$AD36&gt;$AD29),-1,0)</f>
        <v>0</v>
      </c>
      <c r="AM36"/>
      <c r="AN36" s="370">
        <v>8</v>
      </c>
      <c r="AO36" s="379" t="str">
        <f t="shared" si="58"/>
        <v>Stratford</v>
      </c>
      <c r="AP36" s="404">
        <f t="shared" si="43"/>
        <v>313</v>
      </c>
      <c r="AQ36" s="386">
        <f t="shared" si="59"/>
        <v>17.5</v>
      </c>
      <c r="AR36" s="392">
        <f>RANK(AQ36,AQ$29:AQ$36,0)+COUNTIF(AQ$29:AQ36,AQ36)-1</f>
        <v>4</v>
      </c>
      <c r="AS36" s="200" t="str">
        <f t="shared" si="60"/>
        <v>Stratford</v>
      </c>
      <c r="AT36" s="393">
        <f t="shared" si="44"/>
        <v>8</v>
      </c>
      <c r="AU36" s="275" t="str">
        <f t="shared" si="61"/>
        <v>Banbury</v>
      </c>
      <c r="AV36" s="68">
        <f t="shared" si="62"/>
        <v>4</v>
      </c>
      <c r="AW36" s="68">
        <f t="shared" si="63"/>
        <v>130</v>
      </c>
      <c r="AX36" s="366">
        <f t="shared" si="64"/>
        <v>1</v>
      </c>
      <c r="AY36" s="276">
        <f>IF(AND($AV36=$AV35,$AW36&gt;$AW35),-1,0)</f>
        <v>0</v>
      </c>
      <c r="AZ36" s="276">
        <f>IF(AND($AV36=$AV34,$AW36&gt;$AW34),-1,0)</f>
        <v>0</v>
      </c>
      <c r="BA36" s="276">
        <f>IF(AND($AV36=$AV33,$AW36&gt;$AW33),-1,0)</f>
        <v>0</v>
      </c>
      <c r="BB36" s="276">
        <f>IF(AND($AV36=$AV32,$AW36&gt;$AW32),-1,0)</f>
        <v>0</v>
      </c>
      <c r="BC36" s="276">
        <f>IF(AND($AV36=$AV31,$AW36&gt;$AW31),-1,0)</f>
        <v>0</v>
      </c>
      <c r="BD36" s="276">
        <f>IF(AND($AV36=$AV30,$AW36&gt;$AW30),-1,0)</f>
        <v>0</v>
      </c>
      <c r="BE36" s="277">
        <f>IF(AND($AV36=$AV29,$AW36&gt;$AW29),-1,0)</f>
        <v>0</v>
      </c>
      <c r="BF36" s="75" t="str">
        <f t="shared" si="47"/>
        <v>Stratford</v>
      </c>
      <c r="BG36" s="374">
        <f t="shared" si="65"/>
        <v>5.5</v>
      </c>
      <c r="BH36" s="18">
        <f t="shared" si="66"/>
        <v>7</v>
      </c>
      <c r="BI36" s="366">
        <f t="shared" si="67"/>
        <v>5</v>
      </c>
    </row>
    <row r="37" spans="1:98" s="75" customFormat="1" ht="13.8" thickBot="1" x14ac:dyDescent="0.3">
      <c r="A37" s="107">
        <f>'Event Details'!D$31</f>
        <v>0</v>
      </c>
      <c r="B37" s="39" t="str">
        <f>IF(A$2&gt;=9,9,"")</f>
        <v/>
      </c>
      <c r="C37" s="135" t="str">
        <f>IF(B37="","",'Event Details'!E$31)</f>
        <v/>
      </c>
      <c r="D37" s="136"/>
      <c r="E37" s="137"/>
      <c r="F37" s="137"/>
      <c r="G37" s="407"/>
      <c r="H37" s="408"/>
      <c r="I37" s="409"/>
      <c r="J37"/>
      <c r="K37" s="394"/>
      <c r="L37" s="363"/>
      <c r="M37" s="364"/>
      <c r="N37" s="365"/>
      <c r="O37" s="363"/>
      <c r="P37" s="364"/>
      <c r="Q37" s="365"/>
      <c r="R37" s="363"/>
      <c r="S37" s="364"/>
      <c r="T37" s="365"/>
      <c r="U37" s="371" t="str">
        <f>IF(T$2&gt;=9,9,"")</f>
        <v/>
      </c>
      <c r="V37" s="42" t="str">
        <f>IF(Q37="","",'Event Details'!W$30)</f>
        <v/>
      </c>
      <c r="W37" s="387"/>
      <c r="X37" s="388"/>
      <c r="Y37" s="389"/>
      <c r="Z37" s="42" t="str">
        <f>IF(U37="","",'Event Details'!AA$30)</f>
        <v/>
      </c>
      <c r="AA37" s="394"/>
      <c r="AB37" s="375"/>
      <c r="AC37" s="378"/>
      <c r="AD37" s="378"/>
      <c r="AE37" s="378"/>
      <c r="AF37" s="378"/>
      <c r="AG37" s="378"/>
      <c r="AH37" s="378"/>
      <c r="AI37" s="378"/>
      <c r="AJ37" s="378"/>
      <c r="AK37" s="378"/>
      <c r="AL37" s="376"/>
      <c r="AM37"/>
      <c r="AN37" s="371" t="str">
        <f>IF(BH$2&gt;=9,9,"")</f>
        <v/>
      </c>
      <c r="AO37" s="42" t="str">
        <f>IF(T37="","",'Event Details'!AR$30)</f>
        <v/>
      </c>
      <c r="AP37" s="387"/>
      <c r="AQ37" s="388"/>
      <c r="AR37" s="389"/>
      <c r="AS37" s="42" t="str">
        <f>IF(AN37="","",'Event Details'!AV$30)</f>
        <v/>
      </c>
      <c r="AT37" s="394"/>
      <c r="AU37" s="375"/>
      <c r="AV37" s="378"/>
      <c r="AW37" s="378"/>
      <c r="AX37" s="376"/>
      <c r="AY37" s="378"/>
      <c r="AZ37" s="378"/>
      <c r="BA37" s="378"/>
      <c r="BB37" s="378"/>
      <c r="BC37" s="378"/>
      <c r="BD37" s="378"/>
      <c r="BE37" s="376"/>
      <c r="BG37" s="407"/>
      <c r="BH37" s="408"/>
      <c r="BI37" s="409"/>
    </row>
    <row r="38" spans="1:98" s="75" customFormat="1" x14ac:dyDescent="0.25">
      <c r="B38" s="148"/>
      <c r="D38" s="70">
        <f>SUM(D29:D37)</f>
        <v>705</v>
      </c>
      <c r="E38" s="70">
        <f>SUM(E29:E37)</f>
        <v>702</v>
      </c>
      <c r="F38" s="70">
        <f>SUM(F29:F37)</f>
        <v>682</v>
      </c>
      <c r="G38" s="70">
        <f>MAX(G29:G37)</f>
        <v>8</v>
      </c>
      <c r="H38" s="70">
        <f>MAX(H29:H37)</f>
        <v>8</v>
      </c>
      <c r="I38" s="70">
        <f>MAX(I29:I37)</f>
        <v>8</v>
      </c>
      <c r="J38"/>
      <c r="K38" s="9"/>
      <c r="L38"/>
      <c r="M38"/>
      <c r="N38"/>
      <c r="O38"/>
      <c r="P38"/>
      <c r="Q38"/>
      <c r="R38"/>
      <c r="S38"/>
      <c r="T38"/>
      <c r="U38"/>
      <c r="V38"/>
      <c r="W38" s="70"/>
      <c r="X38" s="70"/>
      <c r="Y38"/>
      <c r="Z38" s="70"/>
      <c r="AA38"/>
      <c r="AB38"/>
      <c r="AC38"/>
      <c r="AD38" s="405">
        <f>SUM(AE29:AE37)</f>
        <v>36</v>
      </c>
      <c r="AE38"/>
      <c r="AF38"/>
      <c r="AG38"/>
      <c r="AH38"/>
      <c r="AI38"/>
      <c r="AJ38"/>
      <c r="AK38"/>
      <c r="AL38"/>
      <c r="AM38"/>
      <c r="AN38"/>
      <c r="AO38"/>
      <c r="AP38" s="70"/>
      <c r="AQ38" s="70"/>
      <c r="AR38"/>
      <c r="AS38" s="70"/>
      <c r="AT38"/>
      <c r="AU38"/>
      <c r="AV38"/>
      <c r="AW38" s="405">
        <f>SUM(AX29:AX37)</f>
        <v>36</v>
      </c>
      <c r="AX38"/>
      <c r="AY38"/>
      <c r="AZ38"/>
      <c r="BA38"/>
      <c r="BB38"/>
      <c r="BC38"/>
      <c r="BD38"/>
      <c r="BE38"/>
      <c r="BG38" s="70">
        <f>MAX(BG29:BG37)</f>
        <v>8</v>
      </c>
      <c r="BH38" s="70">
        <f>MAX(BH29:BH37)</f>
        <v>8</v>
      </c>
      <c r="BI38" s="70">
        <f>MAX(BI29:BI37)</f>
        <v>8</v>
      </c>
    </row>
    <row r="39" spans="1:98" s="75" customFormat="1" x14ac:dyDescent="0.25">
      <c r="M39" s="154"/>
      <c r="O39" s="153"/>
    </row>
    <row r="40" spans="1:98" s="75" customFormat="1" ht="15.6" x14ac:dyDescent="0.3">
      <c r="A40" s="79"/>
      <c r="B40" s="149"/>
      <c r="C40" s="79"/>
      <c r="D40" s="182" t="s">
        <v>97</v>
      </c>
      <c r="G40" s="79"/>
      <c r="H40" s="81" t="str">
        <f>H$6</f>
        <v>Division 1</v>
      </c>
      <c r="I40" s="79"/>
      <c r="J40"/>
      <c r="K40" s="9"/>
      <c r="L40">
        <v>4</v>
      </c>
      <c r="M40">
        <v>2</v>
      </c>
      <c r="N40"/>
      <c r="O40">
        <v>3</v>
      </c>
      <c r="P40">
        <v>3</v>
      </c>
      <c r="Q40"/>
      <c r="R40">
        <v>2</v>
      </c>
      <c r="S40">
        <v>4</v>
      </c>
      <c r="T40"/>
      <c r="U40"/>
      <c r="V40"/>
      <c r="W40" s="79"/>
      <c r="X40" s="79">
        <v>3</v>
      </c>
      <c r="Y40"/>
      <c r="Z40" s="79"/>
      <c r="AA40">
        <v>2</v>
      </c>
      <c r="AB40">
        <v>3</v>
      </c>
      <c r="AC40">
        <v>2</v>
      </c>
      <c r="AD40"/>
      <c r="AE40"/>
      <c r="AF40"/>
      <c r="AG40"/>
      <c r="AH40"/>
      <c r="AI40"/>
      <c r="AJ40"/>
      <c r="AK40"/>
      <c r="AL40"/>
      <c r="AM40"/>
      <c r="AN40"/>
      <c r="AO40"/>
      <c r="AP40" s="79"/>
      <c r="AQ40" s="79">
        <v>3</v>
      </c>
      <c r="AR40"/>
      <c r="AS40" s="79"/>
      <c r="AT40">
        <v>2</v>
      </c>
      <c r="AU40">
        <v>3</v>
      </c>
      <c r="AV40">
        <v>2</v>
      </c>
      <c r="AW40"/>
      <c r="AX40"/>
      <c r="AY40"/>
      <c r="AZ40"/>
      <c r="BA40"/>
      <c r="BB40"/>
      <c r="BC40"/>
      <c r="BD40"/>
      <c r="BE40"/>
      <c r="BF40" s="79"/>
      <c r="BG40" s="75">
        <v>3</v>
      </c>
      <c r="BH40" s="75">
        <v>3</v>
      </c>
      <c r="BI40" s="75">
        <v>3</v>
      </c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</row>
    <row r="41" spans="1:98" s="75" customFormat="1" ht="13.8" thickBot="1" x14ac:dyDescent="0.3">
      <c r="B41" s="148"/>
      <c r="J41"/>
      <c r="K41" s="9"/>
      <c r="L41"/>
      <c r="M41"/>
      <c r="N41"/>
      <c r="O41"/>
      <c r="P41"/>
      <c r="Q41"/>
      <c r="R41"/>
      <c r="S41"/>
      <c r="T41"/>
      <c r="U41"/>
      <c r="V41"/>
      <c r="Y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R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98" s="75" customFormat="1" ht="12.75" customHeight="1" thickBot="1" x14ac:dyDescent="0.3">
      <c r="B42" s="148"/>
      <c r="D42" s="554" t="s">
        <v>79</v>
      </c>
      <c r="E42" s="554"/>
      <c r="F42" s="554"/>
      <c r="G42" s="551" t="s">
        <v>81</v>
      </c>
      <c r="H42" s="552"/>
      <c r="I42" s="553"/>
      <c r="J42"/>
      <c r="K42" s="9"/>
      <c r="L42" s="545" t="s">
        <v>121</v>
      </c>
      <c r="M42" s="546"/>
      <c r="N42" s="546"/>
      <c r="O42" s="546"/>
      <c r="P42" s="546"/>
      <c r="Q42" s="546"/>
      <c r="R42" s="546"/>
      <c r="S42" s="546"/>
      <c r="T42" s="547"/>
      <c r="U42" s="545" t="s">
        <v>118</v>
      </c>
      <c r="V42" s="546"/>
      <c r="W42" s="546"/>
      <c r="X42" s="546"/>
      <c r="Y42" s="547"/>
      <c r="Z42"/>
      <c r="AA42" s="539" t="s">
        <v>117</v>
      </c>
      <c r="AB42" s="540"/>
      <c r="AC42" s="540"/>
      <c r="AD42" s="540"/>
      <c r="AE42" s="540"/>
      <c r="AF42" s="540"/>
      <c r="AG42" s="540"/>
      <c r="AH42" s="540"/>
      <c r="AI42" s="540"/>
      <c r="AJ42" s="540"/>
      <c r="AK42" s="540"/>
      <c r="AL42" s="541"/>
      <c r="AM42"/>
      <c r="AN42" s="542" t="s">
        <v>119</v>
      </c>
      <c r="AO42" s="543"/>
      <c r="AP42" s="543"/>
      <c r="AQ42" s="543"/>
      <c r="AR42" s="544"/>
      <c r="AS42"/>
      <c r="AT42" s="539" t="s">
        <v>120</v>
      </c>
      <c r="AU42" s="540"/>
      <c r="AV42" s="540"/>
      <c r="AW42" s="540"/>
      <c r="AX42" s="540"/>
      <c r="AY42" s="540"/>
      <c r="AZ42" s="540"/>
      <c r="BA42" s="540"/>
      <c r="BB42" s="540"/>
      <c r="BC42" s="540"/>
      <c r="BD42" s="540"/>
      <c r="BE42" s="541"/>
      <c r="BG42" s="554" t="s">
        <v>80</v>
      </c>
      <c r="BH42" s="554"/>
      <c r="BI42" s="554"/>
    </row>
    <row r="43" spans="1:98" s="75" customFormat="1" ht="12.75" customHeight="1" x14ac:dyDescent="0.25">
      <c r="B43" s="44" t="s">
        <v>49</v>
      </c>
      <c r="C43" s="49" t="s">
        <v>50</v>
      </c>
      <c r="D43" s="45" t="s">
        <v>38</v>
      </c>
      <c r="E43" s="82" t="s">
        <v>38</v>
      </c>
      <c r="F43" s="83" t="s">
        <v>38</v>
      </c>
      <c r="G43" s="339" t="s">
        <v>38</v>
      </c>
      <c r="H43" s="344" t="s">
        <v>38</v>
      </c>
      <c r="I43" s="340" t="s">
        <v>38</v>
      </c>
      <c r="J43"/>
      <c r="K43" s="400"/>
      <c r="L43" s="548" t="s">
        <v>82</v>
      </c>
      <c r="M43" s="549"/>
      <c r="N43" s="550"/>
      <c r="O43" s="548" t="s">
        <v>83</v>
      </c>
      <c r="P43" s="549"/>
      <c r="Q43" s="550"/>
      <c r="R43" s="548" t="s">
        <v>84</v>
      </c>
      <c r="S43" s="549"/>
      <c r="T43" s="550"/>
      <c r="U43" s="360" t="s">
        <v>49</v>
      </c>
      <c r="V43" s="368"/>
      <c r="W43" s="339"/>
      <c r="X43" s="344"/>
      <c r="Y43" s="340"/>
      <c r="Z43" s="390"/>
      <c r="AA43" s="395" t="s">
        <v>116</v>
      </c>
      <c r="AB43" s="384"/>
      <c r="AC43" s="380"/>
      <c r="AD43" s="380"/>
      <c r="AE43" s="380"/>
      <c r="AF43" s="380"/>
      <c r="AG43" s="380"/>
      <c r="AH43" s="380"/>
      <c r="AI43" s="380"/>
      <c r="AJ43" s="380"/>
      <c r="AK43" s="380"/>
      <c r="AL43" s="381"/>
      <c r="AM43"/>
      <c r="AN43" s="400" t="s">
        <v>49</v>
      </c>
      <c r="AO43" s="390" t="s">
        <v>50</v>
      </c>
      <c r="AP43" s="339"/>
      <c r="AQ43" s="344"/>
      <c r="AR43" s="340"/>
      <c r="AS43" s="390" t="s">
        <v>50</v>
      </c>
      <c r="AT43" s="395" t="s">
        <v>116</v>
      </c>
      <c r="AU43" s="384" t="s">
        <v>19</v>
      </c>
      <c r="AV43" s="380"/>
      <c r="AW43" s="380"/>
      <c r="AX43" s="380"/>
      <c r="AY43" s="380"/>
      <c r="AZ43" s="380"/>
      <c r="BA43" s="380"/>
      <c r="BB43" s="380"/>
      <c r="BC43" s="380"/>
      <c r="BD43" s="380"/>
      <c r="BE43" s="381"/>
      <c r="BG43" s="45" t="s">
        <v>38</v>
      </c>
      <c r="BH43" s="82" t="s">
        <v>38</v>
      </c>
      <c r="BI43" s="83" t="s">
        <v>38</v>
      </c>
    </row>
    <row r="44" spans="1:98" s="75" customFormat="1" ht="12.75" customHeight="1" thickBot="1" x14ac:dyDescent="0.3">
      <c r="B44" s="85"/>
      <c r="C44" s="86"/>
      <c r="D44" s="87">
        <v>1</v>
      </c>
      <c r="E44" s="88">
        <v>2</v>
      </c>
      <c r="F44" s="90">
        <v>3</v>
      </c>
      <c r="G44" s="337">
        <v>1</v>
      </c>
      <c r="H44" s="88">
        <v>2</v>
      </c>
      <c r="I44" s="338">
        <v>3</v>
      </c>
      <c r="J44"/>
      <c r="K44" s="401" t="s">
        <v>102</v>
      </c>
      <c r="L44" s="292" t="s">
        <v>19</v>
      </c>
      <c r="M44" s="293" t="s">
        <v>88</v>
      </c>
      <c r="N44" s="294" t="s">
        <v>70</v>
      </c>
      <c r="O44" s="292" t="s">
        <v>19</v>
      </c>
      <c r="P44" s="293" t="s">
        <v>88</v>
      </c>
      <c r="Q44" s="294" t="s">
        <v>70</v>
      </c>
      <c r="R44" s="292" t="s">
        <v>19</v>
      </c>
      <c r="S44" s="293" t="s">
        <v>88</v>
      </c>
      <c r="T44" s="294" t="s">
        <v>70</v>
      </c>
      <c r="U44" s="367"/>
      <c r="V44" s="406" t="s">
        <v>19</v>
      </c>
      <c r="W44" s="337" t="s">
        <v>88</v>
      </c>
      <c r="X44" s="88" t="s">
        <v>89</v>
      </c>
      <c r="Y44" s="294" t="s">
        <v>87</v>
      </c>
      <c r="Z44" s="293" t="s">
        <v>19</v>
      </c>
      <c r="AA44" s="396" t="s">
        <v>87</v>
      </c>
      <c r="AB44" s="385" t="s">
        <v>19</v>
      </c>
      <c r="AC44" s="88" t="s">
        <v>89</v>
      </c>
      <c r="AD44" s="88" t="s">
        <v>88</v>
      </c>
      <c r="AE44" s="88" t="s">
        <v>102</v>
      </c>
      <c r="AF44" s="382"/>
      <c r="AG44" s="382"/>
      <c r="AH44" s="382"/>
      <c r="AI44" s="382"/>
      <c r="AJ44" s="382"/>
      <c r="AK44" s="382"/>
      <c r="AL44" s="383"/>
      <c r="AM44"/>
      <c r="AN44" s="403"/>
      <c r="AO44" s="391"/>
      <c r="AP44" s="337" t="s">
        <v>88</v>
      </c>
      <c r="AQ44" s="88" t="s">
        <v>89</v>
      </c>
      <c r="AR44" s="294" t="s">
        <v>87</v>
      </c>
      <c r="AS44" s="391"/>
      <c r="AT44" s="396" t="s">
        <v>87</v>
      </c>
      <c r="AU44" s="385" t="s">
        <v>54</v>
      </c>
      <c r="AV44" s="88" t="s">
        <v>89</v>
      </c>
      <c r="AW44" s="88" t="s">
        <v>88</v>
      </c>
      <c r="AX44" s="88" t="s">
        <v>102</v>
      </c>
      <c r="AY44" s="382"/>
      <c r="AZ44" s="382"/>
      <c r="BA44" s="382"/>
      <c r="BB44" s="382"/>
      <c r="BC44" s="382"/>
      <c r="BD44" s="382"/>
      <c r="BE44" s="383"/>
      <c r="BG44" s="87">
        <v>1</v>
      </c>
      <c r="BH44" s="88">
        <v>2</v>
      </c>
      <c r="BI44" s="90">
        <v>3</v>
      </c>
    </row>
    <row r="45" spans="1:98" s="75" customFormat="1" ht="12.75" customHeight="1" thickBot="1" x14ac:dyDescent="0.3">
      <c r="B45" s="155"/>
      <c r="C45" s="50"/>
      <c r="D45" s="93" t="str">
        <f>IF($A$3=1,O$2,IF($A$3=2,O$3,O$4))</f>
        <v>Rugby &amp; N'hampton</v>
      </c>
      <c r="E45" s="94" t="str">
        <f>IF($A$3=1,P$2,IF($A$3=2,P$3,P$4))</f>
        <v>Coventry</v>
      </c>
      <c r="F45" s="106" t="str">
        <f>IF($A$3=1,Q$2,IF($A$3=2,Q$3,Q$4))</f>
        <v>Banbury</v>
      </c>
      <c r="G45" s="292"/>
      <c r="H45" s="413"/>
      <c r="I45" s="414"/>
      <c r="J45"/>
      <c r="K45" s="402"/>
      <c r="L45" s="361"/>
      <c r="M45" s="17"/>
      <c r="N45" s="362"/>
      <c r="O45" s="361"/>
      <c r="P45" s="17"/>
      <c r="Q45" s="362"/>
      <c r="R45" s="361"/>
      <c r="S45" s="17"/>
      <c r="T45" s="362"/>
      <c r="U45" s="369"/>
      <c r="V45"/>
      <c r="W45" s="372"/>
      <c r="X45" s="377"/>
      <c r="Y45" s="373"/>
      <c r="Z45"/>
      <c r="AA45" s="369"/>
      <c r="AB45" s="372"/>
      <c r="AC45" s="377"/>
      <c r="AD45" s="377"/>
      <c r="AE45" s="377"/>
      <c r="AF45" s="377"/>
      <c r="AG45" s="377"/>
      <c r="AH45" s="377"/>
      <c r="AI45" s="377"/>
      <c r="AJ45" s="377"/>
      <c r="AK45" s="377"/>
      <c r="AL45" s="373"/>
      <c r="AM45"/>
      <c r="AN45" s="369"/>
      <c r="AO45"/>
      <c r="AP45" s="372"/>
      <c r="AQ45" s="377"/>
      <c r="AR45" s="373"/>
      <c r="AS45"/>
      <c r="AT45" s="369"/>
      <c r="AU45" s="372"/>
      <c r="AV45" s="377"/>
      <c r="AW45" s="377"/>
      <c r="AX45" s="373"/>
      <c r="AY45" s="377"/>
      <c r="AZ45" s="377"/>
      <c r="BA45" s="377"/>
      <c r="BB45" s="377"/>
      <c r="BC45" s="377"/>
      <c r="BD45" s="377"/>
      <c r="BE45" s="373"/>
      <c r="BG45" s="420"/>
      <c r="BH45" s="421"/>
      <c r="BI45" s="422"/>
    </row>
    <row r="46" spans="1:98" s="75" customFormat="1" ht="12.75" customHeight="1" x14ac:dyDescent="0.25">
      <c r="A46" s="107" t="str">
        <f>'Event Details'!D$23</f>
        <v>V</v>
      </c>
      <c r="B46" s="32">
        <v>1</v>
      </c>
      <c r="C46" s="108" t="str">
        <f>IF(B46="","",'Event Details'!E$23)</f>
        <v>Amber Valley</v>
      </c>
      <c r="D46" s="335">
        <f>IF($E$4&lt;0,"",VLOOKUP($C46,'League Points Match 1'!$N$32:$Q$39,3,FALSE))</f>
        <v>113</v>
      </c>
      <c r="E46" s="336">
        <f>IF($E$4&lt;2,"",VLOOKUP($C46,'League Points Match 2'!$N$32:$Q$39,3,FALSE))</f>
        <v>108</v>
      </c>
      <c r="F46" s="110">
        <f>IF($E$4&lt;3,"",VLOOKUP($C46,'League Points Match 3'!$N$32:$Q$39,3,FALSE))</f>
        <v>122</v>
      </c>
      <c r="G46" s="397">
        <f>IF(D46="","",RANK(D46,D$46:D$53,0)+COUNTIF(D$46:D46,D46)-1)</f>
        <v>3</v>
      </c>
      <c r="H46" s="398">
        <f>IF(E46="","",RANK(E46,E$46:E$53,0)+COUNTIF(E$46:E46,E46)-1)</f>
        <v>4</v>
      </c>
      <c r="I46" s="399">
        <f>IF(F46="","",RANK(F46,F$46:F$53,0)+COUNTIF(F$46:F46,F46)-1)</f>
        <v>3</v>
      </c>
      <c r="J46" t="str">
        <f>C46</f>
        <v>Amber Valley</v>
      </c>
      <c r="K46" s="402">
        <f>K12</f>
        <v>8</v>
      </c>
      <c r="L46" s="361" t="str">
        <f t="shared" ref="L46:L53" si="69">IF(G46="","",VLOOKUP(U46,G$46:J$53,L$40,FALSE))</f>
        <v>Banbury</v>
      </c>
      <c r="M46" s="18">
        <f t="shared" ref="M46:M53" si="70">IF(L46="","",VLOOKUP(L46,C$46:D$53,M$40,FALSE))</f>
        <v>136</v>
      </c>
      <c r="N46" s="366">
        <f>IF(AND(M46&gt;0,M46&lt;&gt;""),SUMIF(M$46:M$53,M46,K$46:K$53)/COUNTIF(M$46:M$53,M46),0)</f>
        <v>8</v>
      </c>
      <c r="O46" s="361" t="str">
        <f t="shared" ref="O46:O53" si="71">IF(H46="","",VLOOKUP(U46,H$46:J$53,O$40,FALSE))</f>
        <v>Stratford</v>
      </c>
      <c r="P46" s="18">
        <f t="shared" ref="P46:P53" si="72">IF(O46="","",VLOOKUP(O46,C$46:F$53,P$40,FALSE))</f>
        <v>126</v>
      </c>
      <c r="Q46" s="366">
        <f>IF(AND(P46&gt;0,P46&lt;&gt;""),SUMIF(P$46:P$53,P46,K$46:K$53)/COUNTIF(P$46:P$53,P46),0)</f>
        <v>8</v>
      </c>
      <c r="R46" s="361" t="str">
        <f t="shared" ref="R46:R53" si="73">IF(I46="","",VLOOKUP(U46,I$46:J$53,R$40,FALSE))</f>
        <v>Banbury</v>
      </c>
      <c r="S46" s="18">
        <f t="shared" ref="S46:S53" si="74">IF(R46="","",VLOOKUP(R46,C$46:F$53,S$40,FALSE))</f>
        <v>135</v>
      </c>
      <c r="T46" s="366">
        <f>IF(AND(S46&gt;0,S46&lt;&gt;""),SUMIF(S$46:S$53,S46,K$46:K$53)/COUNTIF(S$46:S$53,S46),0)</f>
        <v>8</v>
      </c>
      <c r="U46" s="370">
        <v>1</v>
      </c>
      <c r="V46" s="379" t="str">
        <f>C46</f>
        <v>Amber Valley</v>
      </c>
      <c r="W46" s="404">
        <f t="shared" ref="W46:W53" si="75">D46+E46</f>
        <v>221</v>
      </c>
      <c r="X46" s="386">
        <f t="shared" ref="X46:X53" si="76">VLOOKUP(Z46,L$46:N$53,X$40,FALSE)+VLOOKUP(Z46,O$46:Q$53,X$40,FALSE)</f>
        <v>11</v>
      </c>
      <c r="Y46" s="392">
        <f>RANK(X46,X$46:X$53,0)+COUNTIF(X$46:X46,X46)-1</f>
        <v>3</v>
      </c>
      <c r="Z46" s="200" t="str">
        <f t="shared" ref="Z46:Z53" si="77">C46</f>
        <v>Amber Valley</v>
      </c>
      <c r="AA46" s="393">
        <f t="shared" ref="AA46:AA53" si="78">U46+SUM(AF46:AL46)</f>
        <v>1</v>
      </c>
      <c r="AB46" s="275" t="str">
        <f t="shared" ref="AB46:AB53" si="79">IF(U46&gt;0,VLOOKUP(U46,Y$46:Z$53,AA$40,FALSE),0)</f>
        <v>Stratford</v>
      </c>
      <c r="AC46" s="68">
        <f t="shared" ref="AC46:AC53" si="80">IF(U46&gt;0,VLOOKUP(AB46,V$46:Y$53,AU$40,FALSE),0)</f>
        <v>15</v>
      </c>
      <c r="AD46" s="68">
        <f t="shared" ref="AD46:AD53" si="81">IF(U46&gt;0,VLOOKUP(AB46,V$46:X$53,AC$40,FALSE),0)</f>
        <v>242</v>
      </c>
      <c r="AE46" s="366">
        <f>IF(AC46&gt;0,SUMIF(AC$46:AC$53,AC46,$K$46:$K$53)/COUNTIF(AC$46:AC$53,AC46),0)</f>
        <v>8</v>
      </c>
      <c r="AF46" s="276">
        <f t="shared" ref="AF46:AF52" si="82">IF(AND($AC46=$AC47,$AD46&lt;$AD47),1,0)</f>
        <v>0</v>
      </c>
      <c r="AG46" s="276">
        <f t="shared" ref="AG46:AG51" si="83">IF(AND($AC46=$AC48,$AD46&lt;$AD48),1,0)</f>
        <v>0</v>
      </c>
      <c r="AH46" s="276">
        <f>IF(AND($AC46=$AC49,$AD46&lt;$AD49),1,0)</f>
        <v>0</v>
      </c>
      <c r="AI46" s="276">
        <f>IF(AND($AC46=$AC50,$AD46&lt;$AD50),1,0)</f>
        <v>0</v>
      </c>
      <c r="AJ46" s="276">
        <f>IF(AND($AC46=$AC51,$AD46&lt;$AD51),1,0)</f>
        <v>0</v>
      </c>
      <c r="AK46" s="276">
        <f>IF(AND($AC46=$AC52,$AD46&lt;$AD52),1,0)</f>
        <v>0</v>
      </c>
      <c r="AL46" s="277">
        <f>IF(AND($AC46=$AC53,$AD46&lt;$AD53),1,0)</f>
        <v>0</v>
      </c>
      <c r="AM46"/>
      <c r="AN46" s="370">
        <v>1</v>
      </c>
      <c r="AO46" s="379" t="str">
        <f>C46</f>
        <v>Amber Valley</v>
      </c>
      <c r="AP46" s="404">
        <f t="shared" ref="AP46:AP53" si="84">W46+F46</f>
        <v>343</v>
      </c>
      <c r="AQ46" s="386">
        <f t="shared" ref="AQ46:AQ53" si="85">VLOOKUP(AO46,V$46:X$53,AQ$40,FALSE)+VLOOKUP(AO46,R$46:T$53,AQ$40,FALSE)</f>
        <v>17</v>
      </c>
      <c r="AR46" s="392">
        <f>RANK(AQ46,AQ$46:AQ$53,0)+COUNTIF(AQ$46:AQ46,AQ46)-1</f>
        <v>3</v>
      </c>
      <c r="AS46" s="200" t="str">
        <f>C46</f>
        <v>Amber Valley</v>
      </c>
      <c r="AT46" s="393">
        <f t="shared" ref="AT46:AT53" si="86">AN46+SUM(AY46:BE46)</f>
        <v>1</v>
      </c>
      <c r="AU46" s="275" t="str">
        <f>IF(AN46&gt;0,VLOOKUP(AN46,AR$46:AS$53,AT$40,FALSE),0)</f>
        <v>Banbury</v>
      </c>
      <c r="AV46" s="68">
        <f>IF(AN46&gt;0,VLOOKUP(AU46,AO$46:AR$53,AU$40,FALSE),0)</f>
        <v>22.5</v>
      </c>
      <c r="AW46" s="68">
        <f>IF(AN46&gt;0,VLOOKUP(AU46,AO$46:AQ$53,AV$40,FALSE),0)</f>
        <v>385</v>
      </c>
      <c r="AX46" s="366">
        <f>IF(AV46&gt;0,SUMIF(AV$46:AV$53,AV46,K$46:K$53)/COUNTIF(AV$46:AV$53,AV46),0)</f>
        <v>8</v>
      </c>
      <c r="AY46" s="276">
        <f t="shared" ref="AY46:AY52" si="87">IF(AND($AV46=$AV47,$AW46&lt;$AW47),1,0)</f>
        <v>0</v>
      </c>
      <c r="AZ46" s="276">
        <f t="shared" ref="AZ46:AZ51" si="88">IF(AND($AV46=$AV48,$AW46&lt;$AW48),1,0)</f>
        <v>0</v>
      </c>
      <c r="BA46" s="276">
        <f>IF(AND($AV46=$AV49,$AW46&lt;$AW49),1,0)</f>
        <v>0</v>
      </c>
      <c r="BB46" s="276">
        <f>IF(AND($AV46=$AV50,$AW46&lt;$AW50),1,0)</f>
        <v>0</v>
      </c>
      <c r="BC46" s="276">
        <f>IF(AND($AV46=$AV51,$AW46&lt;$AW51),1,0)</f>
        <v>0</v>
      </c>
      <c r="BD46" s="276">
        <f>IF(AND($AV46=$AV52,$AW46&lt;$AW52),1,0)</f>
        <v>0</v>
      </c>
      <c r="BE46" s="277">
        <f>IF(AND($AV46=$AV53,$AW46&lt;$AW53),1,0)</f>
        <v>0</v>
      </c>
      <c r="BF46" s="75" t="str">
        <f t="shared" ref="BF46:BF53" si="89">C29</f>
        <v>Amber Valley</v>
      </c>
      <c r="BG46" s="374">
        <f>IF(G46="","",VLOOKUP(BF46,L$46:N$53,BG$40,FALSE))</f>
        <v>6</v>
      </c>
      <c r="BH46" s="18">
        <f>IF(H46="","",VLOOKUP(BF46,O$46:Q$53,BH$40,FALSE))</f>
        <v>5</v>
      </c>
      <c r="BI46" s="366">
        <f>IF(I46="","",VLOOKUP(BF46,R$46:T$53,BI$40,FALSE))</f>
        <v>6</v>
      </c>
    </row>
    <row r="47" spans="1:98" s="75" customFormat="1" ht="12.75" customHeight="1" x14ac:dyDescent="0.25">
      <c r="A47" s="107" t="str">
        <f>'Event Details'!D$24</f>
        <v>J</v>
      </c>
      <c r="B47" s="32">
        <f>IF(A$2&gt;=2,2,"")</f>
        <v>2</v>
      </c>
      <c r="C47" s="108" t="str">
        <f>IF(B47="","",'Event Details'!E$24)</f>
        <v>Banbury</v>
      </c>
      <c r="D47" s="335">
        <f>IF($E$4&lt;0,"",VLOOKUP($C47,'League Points Match 1'!$N$32:$Q$39,3,FALSE))</f>
        <v>136</v>
      </c>
      <c r="E47" s="336">
        <f>IF($E$4&lt;2,"",VLOOKUP($C47,'League Points Match 2'!$N$32:$Q$39,3,FALSE))</f>
        <v>114</v>
      </c>
      <c r="F47" s="110">
        <f>IF($E$4&lt;3,"",VLOOKUP($C47,'League Points Match 3'!$N$32:$Q$39,3,FALSE))</f>
        <v>135</v>
      </c>
      <c r="G47" s="374">
        <f>IF(D47="","",RANK(D47,D$46:D$53,0)+COUNTIF(D$46:D47,D47)-1)</f>
        <v>1</v>
      </c>
      <c r="H47" s="18">
        <f>IF(E47="","",RANK(E47,E$46:E$53,0)+COUNTIF(E$46:E47,E47)-1)</f>
        <v>2</v>
      </c>
      <c r="I47" s="366">
        <f>IF(F47="","",RANK(F47,F$46:F$53,0)+COUNTIF(F$46:F47,F47)-1)</f>
        <v>1</v>
      </c>
      <c r="J47" t="str">
        <f t="shared" ref="J47:J53" si="90">C47</f>
        <v>Banbury</v>
      </c>
      <c r="K47" s="402">
        <f t="shared" ref="K47:K53" si="91">K13</f>
        <v>7</v>
      </c>
      <c r="L47" s="361" t="str">
        <f t="shared" si="69"/>
        <v>Stratford</v>
      </c>
      <c r="M47" s="18">
        <f t="shared" si="70"/>
        <v>116</v>
      </c>
      <c r="N47" s="366">
        <f t="shared" ref="N47:N53" si="92">IF(AND(M47&gt;0,M47&lt;&gt;""),SUMIF(M$46:M$53,M47,K$46:K$53)/COUNTIF(M$46:M$53,M47),0)</f>
        <v>7</v>
      </c>
      <c r="O47" s="361" t="str">
        <f t="shared" si="71"/>
        <v>Banbury</v>
      </c>
      <c r="P47" s="18">
        <f t="shared" si="72"/>
        <v>114</v>
      </c>
      <c r="Q47" s="366">
        <f t="shared" ref="Q47:Q53" si="93">IF(AND(P47&gt;0,P47&lt;&gt;""),SUMIF(P$46:P$53,P47,K$46:K$53)/COUNTIF(P$46:P$53,P47),0)</f>
        <v>6.5</v>
      </c>
      <c r="R47" s="361" t="str">
        <f t="shared" si="73"/>
        <v>Stratford</v>
      </c>
      <c r="S47" s="18">
        <f t="shared" si="74"/>
        <v>126</v>
      </c>
      <c r="T47" s="366">
        <f t="shared" ref="T47:T53" si="94">IF(AND(S47&gt;0,S47&lt;&gt;""),SUMIF(S$46:S$53,S47,K$46:K$53)/COUNTIF(S$46:S$53,S47),0)</f>
        <v>7</v>
      </c>
      <c r="U47" s="370">
        <v>2</v>
      </c>
      <c r="V47" s="379" t="str">
        <f t="shared" ref="V47:V53" si="95">C47</f>
        <v>Banbury</v>
      </c>
      <c r="W47" s="404">
        <f t="shared" si="75"/>
        <v>250</v>
      </c>
      <c r="X47" s="386">
        <f t="shared" si="76"/>
        <v>14.5</v>
      </c>
      <c r="Y47" s="392">
        <f>RANK(X47,X$46:X$53,0)+COUNTIF(X$46:X47,X47)-1</f>
        <v>2</v>
      </c>
      <c r="Z47" s="200" t="str">
        <f t="shared" si="77"/>
        <v>Banbury</v>
      </c>
      <c r="AA47" s="393">
        <f t="shared" si="78"/>
        <v>2</v>
      </c>
      <c r="AB47" s="275" t="str">
        <f t="shared" si="79"/>
        <v>Banbury</v>
      </c>
      <c r="AC47" s="68">
        <f t="shared" si="80"/>
        <v>14.5</v>
      </c>
      <c r="AD47" s="68">
        <f t="shared" si="81"/>
        <v>250</v>
      </c>
      <c r="AE47" s="366">
        <f t="shared" ref="AE47:AE53" si="96">IF(AC47&gt;0,SUMIF(AC$46:AC$53,AC47,$K$46:$K$53)/COUNTIF(AC$46:AC$53,AC47),0)</f>
        <v>7</v>
      </c>
      <c r="AF47" s="276">
        <f t="shared" si="82"/>
        <v>0</v>
      </c>
      <c r="AG47" s="276">
        <f t="shared" si="83"/>
        <v>0</v>
      </c>
      <c r="AH47" s="276">
        <f>IF(AND($AC47=$AC50,$AD47&lt;$AD50),1,0)</f>
        <v>0</v>
      </c>
      <c r="AI47" s="276">
        <f>IF(AND($AC47=$AC51,$AD47&lt;$AD51),1,0)</f>
        <v>0</v>
      </c>
      <c r="AJ47" s="276">
        <f>IF(AND($AC47=$AC52,$AD47&lt;$AD52),1,0)</f>
        <v>0</v>
      </c>
      <c r="AK47" s="276">
        <f>IF(AND($AC47=$AC53,$AD47&lt;$AD53),1,0)</f>
        <v>0</v>
      </c>
      <c r="AL47" s="277">
        <f>IF(AND($AC47=$AC46,$AD47&gt;$AD46),-1,0)</f>
        <v>0</v>
      </c>
      <c r="AM47"/>
      <c r="AN47" s="370">
        <v>2</v>
      </c>
      <c r="AO47" s="379" t="str">
        <f t="shared" ref="AO47:AO53" si="97">C47</f>
        <v>Banbury</v>
      </c>
      <c r="AP47" s="404">
        <f t="shared" si="84"/>
        <v>385</v>
      </c>
      <c r="AQ47" s="386">
        <f t="shared" si="85"/>
        <v>22.5</v>
      </c>
      <c r="AR47" s="392">
        <f>RANK(AQ47,AQ$46:AQ$53,0)+COUNTIF(AQ$46:AQ47,AQ47)-1</f>
        <v>1</v>
      </c>
      <c r="AS47" s="200" t="str">
        <f t="shared" ref="AS47:AS53" si="98">C47</f>
        <v>Banbury</v>
      </c>
      <c r="AT47" s="393">
        <f t="shared" si="86"/>
        <v>2</v>
      </c>
      <c r="AU47" s="275" t="str">
        <f t="shared" ref="AU47:AU53" si="99">IF(AN47&gt;0,VLOOKUP(AN47,AR$46:AS$53,AT$40,FALSE),0)</f>
        <v>Stratford</v>
      </c>
      <c r="AV47" s="68">
        <f t="shared" ref="AV47:AV53" si="100">IF(AN47&gt;0,VLOOKUP(AU47,AO$46:AR$53,AU$40,FALSE),0)</f>
        <v>22</v>
      </c>
      <c r="AW47" s="68">
        <f t="shared" ref="AW47:AW53" si="101">IF(AN47&gt;0,VLOOKUP(AU47,AO$46:AQ$53,AV$40,FALSE),0)</f>
        <v>368</v>
      </c>
      <c r="AX47" s="366">
        <f t="shared" ref="AX47:AX53" si="102">IF(AV47&gt;0,SUMIF(AV$46:AV$53,AV47,K$46:K$53)/COUNTIF(AV$46:AV$53,AV47),0)</f>
        <v>7</v>
      </c>
      <c r="AY47" s="276">
        <f t="shared" si="87"/>
        <v>0</v>
      </c>
      <c r="AZ47" s="276">
        <f t="shared" si="88"/>
        <v>0</v>
      </c>
      <c r="BA47" s="276">
        <f>IF(AND($AV47=$AV50,$AW47&lt;$AW50),1,0)</f>
        <v>0</v>
      </c>
      <c r="BB47" s="276">
        <f>IF(AND($AV47=$AV51,$AW47&lt;$AW51),1,0)</f>
        <v>0</v>
      </c>
      <c r="BC47" s="276">
        <f>IF(AND($AV47=$AV52,$AW47&lt;$AW52),1,0)</f>
        <v>0</v>
      </c>
      <c r="BD47" s="276">
        <f>IF(AND($AV47=$AV53,$AW47&lt;$AW53),1,0)</f>
        <v>0</v>
      </c>
      <c r="BE47" s="277">
        <f>IF(AND($AV47=$AV46,$AW47&gt;$AW46),-1,0)</f>
        <v>0</v>
      </c>
      <c r="BF47" s="75" t="str">
        <f t="shared" si="89"/>
        <v>Banbury</v>
      </c>
      <c r="BG47" s="374">
        <f t="shared" ref="BG47:BG53" si="103">IF(G47="","",VLOOKUP(BF47,L$46:N$53,BG$40,FALSE))</f>
        <v>8</v>
      </c>
      <c r="BH47" s="18">
        <f t="shared" ref="BH47:BH53" si="104">IF(H47="","",VLOOKUP(BF47,O$46:Q$53,BH$40,FALSE))</f>
        <v>6.5</v>
      </c>
      <c r="BI47" s="366">
        <f t="shared" ref="BI47:BI53" si="105">IF(I47="","",VLOOKUP(BF47,R$46:T$53,BI$40,FALSE))</f>
        <v>8</v>
      </c>
    </row>
    <row r="48" spans="1:98" s="75" customFormat="1" ht="12.75" customHeight="1" x14ac:dyDescent="0.25">
      <c r="A48" s="107" t="str">
        <f>'Event Details'!D$25</f>
        <v>S</v>
      </c>
      <c r="B48" s="32">
        <f>IF(A$2&gt;=3,3,"")</f>
        <v>3</v>
      </c>
      <c r="C48" s="108" t="str">
        <f>IF(B48="","",'Event Details'!E$25)</f>
        <v>Coventry Godiva</v>
      </c>
      <c r="D48" s="335">
        <f>IF($E$4&lt;0,"",VLOOKUP($C48,'League Points Match 1'!$N$32:$Q$39,3,FALSE))</f>
        <v>112</v>
      </c>
      <c r="E48" s="336">
        <f>IF($E$4&lt;2,"",VLOOKUP($C48,'League Points Match 2'!$N$32:$Q$39,3,FALSE))</f>
        <v>105</v>
      </c>
      <c r="F48" s="110">
        <f>IF($E$4&lt;3,"",VLOOKUP($C48,'League Points Match 3'!$N$32:$Q$39,3,FALSE))</f>
        <v>90</v>
      </c>
      <c r="G48" s="374">
        <f>IF(D48="","",RANK(D48,D$46:D$53,0)+COUNTIF(D$46:D48,D48)-1)</f>
        <v>4</v>
      </c>
      <c r="H48" s="18">
        <f>IF(E48="","",RANK(E48,E$46:E$53,0)+COUNTIF(E$46:E48,E48)-1)</f>
        <v>5</v>
      </c>
      <c r="I48" s="366">
        <f>IF(F48="","",RANK(F48,F$46:F$53,0)+COUNTIF(F$46:F48,F48)-1)</f>
        <v>6</v>
      </c>
      <c r="J48" t="str">
        <f t="shared" si="90"/>
        <v>Coventry Godiva</v>
      </c>
      <c r="K48" s="402">
        <f t="shared" si="91"/>
        <v>6</v>
      </c>
      <c r="L48" s="361" t="str">
        <f t="shared" si="69"/>
        <v>Amber Valley</v>
      </c>
      <c r="M48" s="18">
        <f t="shared" si="70"/>
        <v>113</v>
      </c>
      <c r="N48" s="366">
        <f t="shared" si="92"/>
        <v>6</v>
      </c>
      <c r="O48" s="361" t="str">
        <f t="shared" si="71"/>
        <v>Solihull</v>
      </c>
      <c r="P48" s="18">
        <f t="shared" si="72"/>
        <v>114</v>
      </c>
      <c r="Q48" s="366">
        <f t="shared" si="93"/>
        <v>6.5</v>
      </c>
      <c r="R48" s="361" t="str">
        <f t="shared" si="73"/>
        <v>Amber Valley</v>
      </c>
      <c r="S48" s="18">
        <f t="shared" si="74"/>
        <v>122</v>
      </c>
      <c r="T48" s="366">
        <f t="shared" si="94"/>
        <v>6</v>
      </c>
      <c r="U48" s="370">
        <v>3</v>
      </c>
      <c r="V48" s="379" t="str">
        <f t="shared" si="95"/>
        <v>Coventry Godiva</v>
      </c>
      <c r="W48" s="404">
        <f t="shared" si="75"/>
        <v>217</v>
      </c>
      <c r="X48" s="386">
        <f t="shared" si="76"/>
        <v>9</v>
      </c>
      <c r="Y48" s="392">
        <f>RANK(X48,X$46:X$53,0)+COUNTIF(X$46:X48,X48)-1</f>
        <v>5</v>
      </c>
      <c r="Z48" s="200" t="str">
        <f t="shared" si="77"/>
        <v>Coventry Godiva</v>
      </c>
      <c r="AA48" s="393">
        <f t="shared" si="78"/>
        <v>3</v>
      </c>
      <c r="AB48" s="275" t="str">
        <f t="shared" si="79"/>
        <v>Amber Valley</v>
      </c>
      <c r="AC48" s="68">
        <f t="shared" si="80"/>
        <v>11</v>
      </c>
      <c r="AD48" s="68">
        <f t="shared" si="81"/>
        <v>221</v>
      </c>
      <c r="AE48" s="366">
        <f t="shared" si="96"/>
        <v>6</v>
      </c>
      <c r="AF48" s="276">
        <f t="shared" si="82"/>
        <v>0</v>
      </c>
      <c r="AG48" s="276">
        <f t="shared" si="83"/>
        <v>0</v>
      </c>
      <c r="AH48" s="276">
        <f>IF(AND($AC48=$AC51,$AD48&lt;$AD51),1,0)</f>
        <v>0</v>
      </c>
      <c r="AI48" s="276">
        <f>IF(AND($AC48=$AC52,$AD48&lt;$AD52),1,0)</f>
        <v>0</v>
      </c>
      <c r="AJ48" s="276">
        <f>IF(AND($AC48=$AC53,$AD48&lt;$AD53),1,0)</f>
        <v>0</v>
      </c>
      <c r="AK48" s="276">
        <f>IF(AND($AC48=$AC47,$AD48&gt;$AD47),-1,0)</f>
        <v>0</v>
      </c>
      <c r="AL48" s="277">
        <f>IF(AND($AC48=$AC46,$AD48&gt;$AD46),-1,0)</f>
        <v>0</v>
      </c>
      <c r="AM48"/>
      <c r="AN48" s="370">
        <v>3</v>
      </c>
      <c r="AO48" s="379" t="str">
        <f t="shared" si="97"/>
        <v>Coventry Godiva</v>
      </c>
      <c r="AP48" s="404">
        <f t="shared" si="84"/>
        <v>307</v>
      </c>
      <c r="AQ48" s="386">
        <f t="shared" si="85"/>
        <v>12</v>
      </c>
      <c r="AR48" s="392">
        <f>RANK(AQ48,AQ$46:AQ$53,0)+COUNTIF(AQ$46:AQ48,AQ48)-1</f>
        <v>5</v>
      </c>
      <c r="AS48" s="200" t="str">
        <f t="shared" si="98"/>
        <v>Coventry Godiva</v>
      </c>
      <c r="AT48" s="393">
        <f t="shared" si="86"/>
        <v>3</v>
      </c>
      <c r="AU48" s="275" t="str">
        <f t="shared" si="99"/>
        <v>Amber Valley</v>
      </c>
      <c r="AV48" s="68">
        <f t="shared" si="100"/>
        <v>17</v>
      </c>
      <c r="AW48" s="68">
        <f t="shared" si="101"/>
        <v>343</v>
      </c>
      <c r="AX48" s="366">
        <f t="shared" si="102"/>
        <v>6</v>
      </c>
      <c r="AY48" s="276">
        <f t="shared" si="87"/>
        <v>0</v>
      </c>
      <c r="AZ48" s="276">
        <f t="shared" si="88"/>
        <v>0</v>
      </c>
      <c r="BA48" s="276">
        <f>IF(AND($AV48=$AV51,$AW48&lt;$AW51),1,0)</f>
        <v>0</v>
      </c>
      <c r="BB48" s="276">
        <f>IF(AND($AV48=$AV52,$AW48&lt;$AW52),1,0)</f>
        <v>0</v>
      </c>
      <c r="BC48" s="276">
        <f>IF(AND($AV48=$AV53,$AW48&lt;$AW53),1,0)</f>
        <v>0</v>
      </c>
      <c r="BD48" s="276">
        <f>IF(AND($AV48=$AV47,$AW48&gt;$AW47),-1,0)</f>
        <v>0</v>
      </c>
      <c r="BE48" s="277">
        <f>IF(AND($AV48=$AV46,$AW48&gt;$AW46),-1,0)</f>
        <v>0</v>
      </c>
      <c r="BF48" s="75" t="str">
        <f t="shared" si="89"/>
        <v>Coventry Godiva</v>
      </c>
      <c r="BG48" s="374">
        <f t="shared" si="103"/>
        <v>5</v>
      </c>
      <c r="BH48" s="18">
        <f t="shared" si="104"/>
        <v>4</v>
      </c>
      <c r="BI48" s="366">
        <f t="shared" si="105"/>
        <v>3</v>
      </c>
    </row>
    <row r="49" spans="1:94" s="75" customFormat="1" ht="12.75" customHeight="1" x14ac:dyDescent="0.25">
      <c r="A49" s="107" t="str">
        <f>'Event Details'!D$26</f>
        <v>I</v>
      </c>
      <c r="B49" s="32">
        <f>IF(A$2&gt;=4,4,"")</f>
        <v>4</v>
      </c>
      <c r="C49" s="108" t="str">
        <f>IF(B49="","",'Event Details'!E$26)</f>
        <v>Kettering</v>
      </c>
      <c r="D49" s="335">
        <f>IF($E$4&lt;0,"",VLOOKUP($C49,'League Points Match 1'!$N$32:$Q$39,3,FALSE))</f>
        <v>48</v>
      </c>
      <c r="E49" s="336">
        <f>IF($E$4&lt;2,"",VLOOKUP($C49,'League Points Match 2'!$N$32:$Q$39,3,FALSE))</f>
        <v>41</v>
      </c>
      <c r="F49" s="110">
        <f>IF($E$4&lt;3,"",VLOOKUP($C49,'League Points Match 3'!$N$32:$Q$39,3,FALSE))</f>
        <v>59</v>
      </c>
      <c r="G49" s="374">
        <f>IF(D49="","",RANK(D49,D$46:D$53,0)+COUNTIF(D$46:D49,D49)-1)</f>
        <v>8</v>
      </c>
      <c r="H49" s="18">
        <f>IF(E49="","",RANK(E49,E$46:E$53,0)+COUNTIF(E$46:E49,E49)-1)</f>
        <v>8</v>
      </c>
      <c r="I49" s="366">
        <f>IF(F49="","",RANK(F49,F$46:F$53,0)+COUNTIF(F$46:F49,F49)-1)</f>
        <v>7</v>
      </c>
      <c r="J49" t="str">
        <f t="shared" si="90"/>
        <v>Kettering</v>
      </c>
      <c r="K49" s="402">
        <f t="shared" si="91"/>
        <v>5</v>
      </c>
      <c r="L49" s="361" t="str">
        <f t="shared" si="69"/>
        <v>Coventry Godiva</v>
      </c>
      <c r="M49" s="18">
        <f t="shared" si="70"/>
        <v>112</v>
      </c>
      <c r="N49" s="366">
        <f t="shared" si="92"/>
        <v>5</v>
      </c>
      <c r="O49" s="361" t="str">
        <f t="shared" si="71"/>
        <v>Amber Valley</v>
      </c>
      <c r="P49" s="18">
        <f t="shared" si="72"/>
        <v>108</v>
      </c>
      <c r="Q49" s="366">
        <f t="shared" si="93"/>
        <v>5</v>
      </c>
      <c r="R49" s="361" t="str">
        <f t="shared" si="73"/>
        <v>Rugby &amp; N'hampton</v>
      </c>
      <c r="S49" s="18">
        <f t="shared" si="74"/>
        <v>107</v>
      </c>
      <c r="T49" s="366">
        <f t="shared" si="94"/>
        <v>5</v>
      </c>
      <c r="U49" s="370">
        <v>4</v>
      </c>
      <c r="V49" s="379" t="str">
        <f t="shared" si="95"/>
        <v>Kettering</v>
      </c>
      <c r="W49" s="404">
        <f t="shared" si="75"/>
        <v>89</v>
      </c>
      <c r="X49" s="386">
        <f t="shared" si="76"/>
        <v>2</v>
      </c>
      <c r="Y49" s="392">
        <f>RANK(X49,X$46:X$53,0)+COUNTIF(X$46:X49,X49)-1</f>
        <v>8</v>
      </c>
      <c r="Z49" s="200" t="str">
        <f t="shared" si="77"/>
        <v>Kettering</v>
      </c>
      <c r="AA49" s="393">
        <f t="shared" si="78"/>
        <v>4</v>
      </c>
      <c r="AB49" s="275" t="str">
        <f t="shared" si="79"/>
        <v>Solihull</v>
      </c>
      <c r="AC49" s="68">
        <f t="shared" si="80"/>
        <v>10.5</v>
      </c>
      <c r="AD49" s="68">
        <f t="shared" si="81"/>
        <v>221</v>
      </c>
      <c r="AE49" s="366">
        <f t="shared" si="96"/>
        <v>5</v>
      </c>
      <c r="AF49" s="276">
        <f t="shared" si="82"/>
        <v>0</v>
      </c>
      <c r="AG49" s="276">
        <f t="shared" si="83"/>
        <v>0</v>
      </c>
      <c r="AH49" s="276">
        <f>IF(AND($AC49=$AC52,$AD49&lt;$AD52),1,0)</f>
        <v>0</v>
      </c>
      <c r="AI49" s="276">
        <f>IF(AND($AC49=$AC53,$AD49&lt;$AD53),1,0)</f>
        <v>0</v>
      </c>
      <c r="AJ49" s="276">
        <f>IF(AND($AC49=$AC48,$AD49&gt;$AD48),-1,0)</f>
        <v>0</v>
      </c>
      <c r="AK49" s="276">
        <f>IF(AND($AC49=$AC47,$AD49&gt;$AD47),-1,0)</f>
        <v>0</v>
      </c>
      <c r="AL49" s="277">
        <f>IF(AND($AC49=$AC46,$AD49&gt;$AD46),-1,0)</f>
        <v>0</v>
      </c>
      <c r="AM49"/>
      <c r="AN49" s="370">
        <v>4</v>
      </c>
      <c r="AO49" s="379" t="str">
        <f t="shared" si="97"/>
        <v>Kettering</v>
      </c>
      <c r="AP49" s="404">
        <f t="shared" si="84"/>
        <v>148</v>
      </c>
      <c r="AQ49" s="386">
        <f t="shared" si="85"/>
        <v>4</v>
      </c>
      <c r="AR49" s="392">
        <f>RANK(AQ49,AQ$46:AQ$53,0)+COUNTIF(AQ$46:AQ49,AQ49)-1</f>
        <v>8</v>
      </c>
      <c r="AS49" s="200" t="str">
        <f t="shared" si="98"/>
        <v>Kettering</v>
      </c>
      <c r="AT49" s="393">
        <f t="shared" si="86"/>
        <v>4</v>
      </c>
      <c r="AU49" s="275" t="str">
        <f t="shared" si="99"/>
        <v>Solihull</v>
      </c>
      <c r="AV49" s="68">
        <f t="shared" si="100"/>
        <v>14.5</v>
      </c>
      <c r="AW49" s="68">
        <f t="shared" si="101"/>
        <v>312</v>
      </c>
      <c r="AX49" s="366">
        <f t="shared" si="102"/>
        <v>5</v>
      </c>
      <c r="AY49" s="276">
        <f t="shared" si="87"/>
        <v>0</v>
      </c>
      <c r="AZ49" s="276">
        <f t="shared" si="88"/>
        <v>0</v>
      </c>
      <c r="BA49" s="276">
        <f>IF(AND($AV49=$AV52,$AW49&lt;$AW52),1,0)</f>
        <v>0</v>
      </c>
      <c r="BB49" s="276">
        <f>IF(AND($AV49=$AV53,$AW49&lt;$AW53),1,0)</f>
        <v>0</v>
      </c>
      <c r="BC49" s="276">
        <f>IF(AND($AV49=$AV48,$AW49&gt;$AW48),-1,0)</f>
        <v>0</v>
      </c>
      <c r="BD49" s="276">
        <f>IF(AND($AV49=$AV47,$AW49&gt;$AW47),-1,0)</f>
        <v>0</v>
      </c>
      <c r="BE49" s="277">
        <f>IF(AND($AV49=$AV46,$AW49&gt;$AW46),-1,0)</f>
        <v>0</v>
      </c>
      <c r="BF49" s="75" t="str">
        <f t="shared" si="89"/>
        <v>Kettering</v>
      </c>
      <c r="BG49" s="374">
        <f t="shared" si="103"/>
        <v>1</v>
      </c>
      <c r="BH49" s="18">
        <f t="shared" si="104"/>
        <v>1</v>
      </c>
      <c r="BI49" s="366">
        <f t="shared" si="105"/>
        <v>2</v>
      </c>
    </row>
    <row r="50" spans="1:94" s="75" customFormat="1" ht="12.75" customHeight="1" x14ac:dyDescent="0.25">
      <c r="A50" s="107" t="str">
        <f>'Event Details'!D$27</f>
        <v>A</v>
      </c>
      <c r="B50" s="32">
        <f>IF(A$2&gt;=5,5,"")</f>
        <v>5</v>
      </c>
      <c r="C50" s="108" t="str">
        <f>IF(B50="","",'Event Details'!E$27)</f>
        <v>Leicester</v>
      </c>
      <c r="D50" s="335">
        <f>IF($E$4&lt;0,"",VLOOKUP($C50,'League Points Match 1'!$N$32:$Q$39,3,FALSE))</f>
        <v>51</v>
      </c>
      <c r="E50" s="336">
        <f>IF($E$4&lt;2,"",VLOOKUP($C50,'League Points Match 2'!$N$32:$Q$39,3,FALSE))</f>
        <v>66</v>
      </c>
      <c r="F50" s="110">
        <f>IF($E$4&lt;3,"",VLOOKUP($C50,'League Points Match 3'!$N$32:$Q$39,3,FALSE))</f>
        <v>37</v>
      </c>
      <c r="G50" s="374">
        <f>IF(D50="","",RANK(D50,D$46:D$53,0)+COUNTIF(D$46:D50,D50)-1)</f>
        <v>7</v>
      </c>
      <c r="H50" s="18">
        <f>IF(E50="","",RANK(E50,E$46:E$53,0)+COUNTIF(E$46:E50,E50)-1)</f>
        <v>7</v>
      </c>
      <c r="I50" s="366">
        <f>IF(F50="","",RANK(F50,F$46:F$53,0)+COUNTIF(F$46:F50,F50)-1)</f>
        <v>8</v>
      </c>
      <c r="J50" t="str">
        <f t="shared" si="90"/>
        <v>Leicester</v>
      </c>
      <c r="K50" s="402">
        <f t="shared" si="91"/>
        <v>4</v>
      </c>
      <c r="L50" s="361" t="str">
        <f t="shared" si="69"/>
        <v>Solihull</v>
      </c>
      <c r="M50" s="18">
        <f t="shared" si="70"/>
        <v>107</v>
      </c>
      <c r="N50" s="366">
        <f t="shared" si="92"/>
        <v>4</v>
      </c>
      <c r="O50" s="361" t="str">
        <f t="shared" si="71"/>
        <v>Coventry Godiva</v>
      </c>
      <c r="P50" s="18">
        <f t="shared" si="72"/>
        <v>105</v>
      </c>
      <c r="Q50" s="366">
        <f t="shared" si="93"/>
        <v>4</v>
      </c>
      <c r="R50" s="361" t="str">
        <f t="shared" si="73"/>
        <v>Solihull</v>
      </c>
      <c r="S50" s="18">
        <f t="shared" si="74"/>
        <v>91</v>
      </c>
      <c r="T50" s="366">
        <f t="shared" si="94"/>
        <v>4</v>
      </c>
      <c r="U50" s="370">
        <v>5</v>
      </c>
      <c r="V50" s="379" t="str">
        <f t="shared" si="95"/>
        <v>Leicester</v>
      </c>
      <c r="W50" s="404">
        <f t="shared" si="75"/>
        <v>117</v>
      </c>
      <c r="X50" s="386">
        <f t="shared" si="76"/>
        <v>4</v>
      </c>
      <c r="Y50" s="392">
        <f>RANK(X50,X$46:X$53,0)+COUNTIF(X$46:X50,X50)-1</f>
        <v>7</v>
      </c>
      <c r="Z50" s="200" t="str">
        <f t="shared" si="77"/>
        <v>Leicester</v>
      </c>
      <c r="AA50" s="393">
        <f t="shared" si="78"/>
        <v>5</v>
      </c>
      <c r="AB50" s="275" t="str">
        <f t="shared" si="79"/>
        <v>Coventry Godiva</v>
      </c>
      <c r="AC50" s="68">
        <f t="shared" si="80"/>
        <v>9</v>
      </c>
      <c r="AD50" s="68">
        <f t="shared" si="81"/>
        <v>217</v>
      </c>
      <c r="AE50" s="366">
        <f t="shared" si="96"/>
        <v>4</v>
      </c>
      <c r="AF50" s="276">
        <f t="shared" si="82"/>
        <v>0</v>
      </c>
      <c r="AG50" s="276">
        <f t="shared" si="83"/>
        <v>0</v>
      </c>
      <c r="AH50" s="276">
        <f>IF(AND($AC50=$AC53,$AD50&lt;$AD53),1,0)</f>
        <v>0</v>
      </c>
      <c r="AI50" s="276">
        <f>IF(AND($AC50=$AC49,$AD50&gt;$AD49),-1,0)</f>
        <v>0</v>
      </c>
      <c r="AJ50" s="276">
        <f>IF(AND($AC50=$AC48,$AD50&gt;$AD48),-1,0)</f>
        <v>0</v>
      </c>
      <c r="AK50" s="276">
        <f>IF(AND($AC50=$AC47,$AD50&gt;$AD47),-1,0)</f>
        <v>0</v>
      </c>
      <c r="AL50" s="277">
        <f>IF(AND($AC50=$AC46,$AD50&gt;$AD46),-1,0)</f>
        <v>0</v>
      </c>
      <c r="AM50"/>
      <c r="AN50" s="370">
        <v>5</v>
      </c>
      <c r="AO50" s="379" t="str">
        <f t="shared" si="97"/>
        <v>Leicester</v>
      </c>
      <c r="AP50" s="404">
        <f t="shared" si="84"/>
        <v>154</v>
      </c>
      <c r="AQ50" s="386">
        <f t="shared" si="85"/>
        <v>5</v>
      </c>
      <c r="AR50" s="392">
        <f>RANK(AQ50,AQ$46:AQ$53,0)+COUNTIF(AQ$46:AQ50,AQ50)-1</f>
        <v>7</v>
      </c>
      <c r="AS50" s="200" t="str">
        <f t="shared" si="98"/>
        <v>Leicester</v>
      </c>
      <c r="AT50" s="393">
        <f t="shared" si="86"/>
        <v>5</v>
      </c>
      <c r="AU50" s="275" t="str">
        <f t="shared" si="99"/>
        <v>Coventry Godiva</v>
      </c>
      <c r="AV50" s="68">
        <f t="shared" si="100"/>
        <v>12</v>
      </c>
      <c r="AW50" s="68">
        <f t="shared" si="101"/>
        <v>307</v>
      </c>
      <c r="AX50" s="366">
        <f t="shared" si="102"/>
        <v>4</v>
      </c>
      <c r="AY50" s="276">
        <f t="shared" si="87"/>
        <v>0</v>
      </c>
      <c r="AZ50" s="276">
        <f t="shared" si="88"/>
        <v>0</v>
      </c>
      <c r="BA50" s="276">
        <f>IF(AND($AV50=$AV53,$AW50&lt;$AW53),1,0)</f>
        <v>0</v>
      </c>
      <c r="BB50" s="276">
        <f>IF(AND($AV50=$AV49,$AW50&gt;$AW49),-1,0)</f>
        <v>0</v>
      </c>
      <c r="BC50" s="276">
        <f>IF(AND($AV50=$AV48,$AW50&gt;$AW48),-1,0)</f>
        <v>0</v>
      </c>
      <c r="BD50" s="276">
        <f>IF(AND($AV50=$AV47,$AW50&gt;$AW47),-1,0)</f>
        <v>0</v>
      </c>
      <c r="BE50" s="277">
        <f>IF(AND($AV50=$AV46,$AW50&gt;$AW46),-1,0)</f>
        <v>0</v>
      </c>
      <c r="BF50" s="75" t="str">
        <f t="shared" si="89"/>
        <v>Leicester</v>
      </c>
      <c r="BG50" s="374">
        <f t="shared" si="103"/>
        <v>2</v>
      </c>
      <c r="BH50" s="18">
        <f t="shared" si="104"/>
        <v>2</v>
      </c>
      <c r="BI50" s="366">
        <f t="shared" si="105"/>
        <v>1</v>
      </c>
    </row>
    <row r="51" spans="1:94" s="75" customFormat="1" ht="12.75" customHeight="1" x14ac:dyDescent="0.25">
      <c r="A51" s="107" t="str">
        <f>'Event Details'!D$28</f>
        <v>R</v>
      </c>
      <c r="B51" s="32">
        <f>IF(A$2&gt;=6,6,"")</f>
        <v>6</v>
      </c>
      <c r="C51" s="108" t="str">
        <f>IF(B51="","",'Event Details'!E$28)</f>
        <v>Rugby &amp; N'hampton</v>
      </c>
      <c r="D51" s="335">
        <f>IF($E$4&lt;0,"",VLOOKUP($C51,'League Points Match 1'!$N$32:$Q$39,3,FALSE))</f>
        <v>91</v>
      </c>
      <c r="E51" s="336">
        <f>IF($E$4&lt;2,"",VLOOKUP($C51,'League Points Match 2'!$N$32:$Q$39,3,FALSE))</f>
        <v>94</v>
      </c>
      <c r="F51" s="110">
        <f>IF($E$4&lt;3,"",VLOOKUP($C51,'League Points Match 3'!$N$32:$Q$39,3,FALSE))</f>
        <v>107</v>
      </c>
      <c r="G51" s="374">
        <f>IF(D51="","",RANK(D51,D$46:D$53,0)+COUNTIF(D$46:D51,D51)-1)</f>
        <v>6</v>
      </c>
      <c r="H51" s="18">
        <f>IF(E51="","",RANK(E51,E$46:E$53,0)+COUNTIF(E$46:E51,E51)-1)</f>
        <v>6</v>
      </c>
      <c r="I51" s="366">
        <f>IF(F51="","",RANK(F51,F$46:F$53,0)+COUNTIF(F$46:F51,F51)-1)</f>
        <v>4</v>
      </c>
      <c r="J51" t="str">
        <f t="shared" si="90"/>
        <v>Rugby &amp; N'hampton</v>
      </c>
      <c r="K51" s="402">
        <f t="shared" si="91"/>
        <v>3</v>
      </c>
      <c r="L51" s="361" t="str">
        <f t="shared" si="69"/>
        <v>Rugby &amp; N'hampton</v>
      </c>
      <c r="M51" s="18">
        <f t="shared" si="70"/>
        <v>91</v>
      </c>
      <c r="N51" s="366">
        <f t="shared" si="92"/>
        <v>3</v>
      </c>
      <c r="O51" s="361" t="str">
        <f t="shared" si="71"/>
        <v>Rugby &amp; N'hampton</v>
      </c>
      <c r="P51" s="18">
        <f t="shared" si="72"/>
        <v>94</v>
      </c>
      <c r="Q51" s="366">
        <f t="shared" si="93"/>
        <v>3</v>
      </c>
      <c r="R51" s="361" t="str">
        <f t="shared" si="73"/>
        <v>Coventry Godiva</v>
      </c>
      <c r="S51" s="18">
        <f t="shared" si="74"/>
        <v>90</v>
      </c>
      <c r="T51" s="366">
        <f t="shared" si="94"/>
        <v>3</v>
      </c>
      <c r="U51" s="370">
        <v>6</v>
      </c>
      <c r="V51" s="379" t="str">
        <f t="shared" si="95"/>
        <v>Rugby &amp; N'hampton</v>
      </c>
      <c r="W51" s="404">
        <f t="shared" si="75"/>
        <v>185</v>
      </c>
      <c r="X51" s="386">
        <f t="shared" si="76"/>
        <v>6</v>
      </c>
      <c r="Y51" s="392">
        <f>RANK(X51,X$46:X$53,0)+COUNTIF(X$46:X51,X51)-1</f>
        <v>6</v>
      </c>
      <c r="Z51" s="200" t="str">
        <f t="shared" si="77"/>
        <v>Rugby &amp; N'hampton</v>
      </c>
      <c r="AA51" s="393">
        <f t="shared" si="78"/>
        <v>6</v>
      </c>
      <c r="AB51" s="275" t="str">
        <f t="shared" si="79"/>
        <v>Rugby &amp; N'hampton</v>
      </c>
      <c r="AC51" s="68">
        <f t="shared" si="80"/>
        <v>6</v>
      </c>
      <c r="AD51" s="68">
        <f t="shared" si="81"/>
        <v>185</v>
      </c>
      <c r="AE51" s="366">
        <f t="shared" si="96"/>
        <v>3</v>
      </c>
      <c r="AF51" s="276">
        <f t="shared" si="82"/>
        <v>0</v>
      </c>
      <c r="AG51" s="276">
        <f t="shared" si="83"/>
        <v>0</v>
      </c>
      <c r="AH51" s="276">
        <f>IF(AND($AC51=$AC50,$AD51&gt;$AD50),-1,0)</f>
        <v>0</v>
      </c>
      <c r="AI51" s="276">
        <f>IF(AND($AC51=$AC49,$AD51&gt;$AD49),-1,0)</f>
        <v>0</v>
      </c>
      <c r="AJ51" s="276">
        <f>IF(AND($AC51=$AC48,$AD51&gt;$AD48),-1,0)</f>
        <v>0</v>
      </c>
      <c r="AK51" s="276">
        <f>IF(AND($AC51=$AC47,$AD51&gt;$AD47),-1,0)</f>
        <v>0</v>
      </c>
      <c r="AL51" s="277">
        <f>IF(AND($AC51=$AC46,$AD51&gt;$AD46),-1,0)</f>
        <v>0</v>
      </c>
      <c r="AM51"/>
      <c r="AN51" s="370">
        <v>6</v>
      </c>
      <c r="AO51" s="379" t="str">
        <f t="shared" si="97"/>
        <v>Rugby &amp; N'hampton</v>
      </c>
      <c r="AP51" s="404">
        <f t="shared" si="84"/>
        <v>292</v>
      </c>
      <c r="AQ51" s="386">
        <f t="shared" si="85"/>
        <v>11</v>
      </c>
      <c r="AR51" s="392">
        <f>RANK(AQ51,AQ$46:AQ$53,0)+COUNTIF(AQ$46:AQ51,AQ51)-1</f>
        <v>6</v>
      </c>
      <c r="AS51" s="200" t="str">
        <f t="shared" si="98"/>
        <v>Rugby &amp; N'hampton</v>
      </c>
      <c r="AT51" s="393">
        <f t="shared" si="86"/>
        <v>6</v>
      </c>
      <c r="AU51" s="275" t="str">
        <f t="shared" si="99"/>
        <v>Rugby &amp; N'hampton</v>
      </c>
      <c r="AV51" s="68">
        <f t="shared" si="100"/>
        <v>11</v>
      </c>
      <c r="AW51" s="68">
        <f t="shared" si="101"/>
        <v>292</v>
      </c>
      <c r="AX51" s="366">
        <f t="shared" si="102"/>
        <v>3</v>
      </c>
      <c r="AY51" s="276">
        <f t="shared" si="87"/>
        <v>0</v>
      </c>
      <c r="AZ51" s="276">
        <f t="shared" si="88"/>
        <v>0</v>
      </c>
      <c r="BA51" s="276">
        <f>IF(AND($AV51=$AV50,$AW51&gt;$AW50),-1,0)</f>
        <v>0</v>
      </c>
      <c r="BB51" s="276">
        <f>IF(AND($AV51=$AV49,$AW51&gt;$AW49),-1,0)</f>
        <v>0</v>
      </c>
      <c r="BC51" s="276">
        <f>IF(AND($AV51=$AV48,$AW51&gt;$AW48),-1,0)</f>
        <v>0</v>
      </c>
      <c r="BD51" s="276">
        <f>IF(AND($AV51=$AV47,$AW51&gt;$AW47),-1,0)</f>
        <v>0</v>
      </c>
      <c r="BE51" s="277">
        <f>IF(AND($AV51=$AV46,$AW51&gt;$AW46),-1,0)</f>
        <v>0</v>
      </c>
      <c r="BF51" s="75" t="str">
        <f t="shared" si="89"/>
        <v>Rugby &amp; N'hampton</v>
      </c>
      <c r="BG51" s="374">
        <f t="shared" si="103"/>
        <v>3</v>
      </c>
      <c r="BH51" s="18">
        <f t="shared" si="104"/>
        <v>3</v>
      </c>
      <c r="BI51" s="366">
        <f t="shared" si="105"/>
        <v>5</v>
      </c>
    </row>
    <row r="52" spans="1:94" s="75" customFormat="1" ht="12.75" customHeight="1" x14ac:dyDescent="0.25">
      <c r="A52" s="107" t="str">
        <f>'Event Details'!D$29</f>
        <v>M</v>
      </c>
      <c r="B52" s="32">
        <f>IF(A$2&gt;=7,7,"")</f>
        <v>7</v>
      </c>
      <c r="C52" s="108" t="str">
        <f>IF(B52="","",'Event Details'!E$29)</f>
        <v>Solihull</v>
      </c>
      <c r="D52" s="335">
        <f>IF($E$4&lt;0,"",VLOOKUP($C52,'League Points Match 1'!$N$32:$Q$39,3,FALSE))</f>
        <v>107</v>
      </c>
      <c r="E52" s="336">
        <f>IF($E$4&lt;2,"",VLOOKUP($C52,'League Points Match 2'!$N$32:$Q$39,3,FALSE))</f>
        <v>114</v>
      </c>
      <c r="F52" s="110">
        <f>IF($E$4&lt;3,"",VLOOKUP($C52,'League Points Match 3'!$N$32:$Q$39,3,FALSE))</f>
        <v>91</v>
      </c>
      <c r="G52" s="374">
        <f>IF(D52="","",RANK(D52,D$46:D$53,0)+COUNTIF(D$46:D52,D52)-1)</f>
        <v>5</v>
      </c>
      <c r="H52" s="18">
        <f>IF(E52="","",RANK(E52,E$46:E$53,0)+COUNTIF(E$46:E52,E52)-1)</f>
        <v>3</v>
      </c>
      <c r="I52" s="366">
        <f>IF(F52="","",RANK(F52,F$46:F$53,0)+COUNTIF(F$46:F52,F52)-1)</f>
        <v>5</v>
      </c>
      <c r="J52" t="str">
        <f t="shared" si="90"/>
        <v>Solihull</v>
      </c>
      <c r="K52" s="402">
        <f t="shared" si="91"/>
        <v>2</v>
      </c>
      <c r="L52" s="361" t="str">
        <f t="shared" si="69"/>
        <v>Leicester</v>
      </c>
      <c r="M52" s="18">
        <f t="shared" si="70"/>
        <v>51</v>
      </c>
      <c r="N52" s="366">
        <f t="shared" si="92"/>
        <v>2</v>
      </c>
      <c r="O52" s="361" t="str">
        <f t="shared" si="71"/>
        <v>Leicester</v>
      </c>
      <c r="P52" s="18">
        <f t="shared" si="72"/>
        <v>66</v>
      </c>
      <c r="Q52" s="366">
        <f t="shared" si="93"/>
        <v>2</v>
      </c>
      <c r="R52" s="361" t="str">
        <f t="shared" si="73"/>
        <v>Kettering</v>
      </c>
      <c r="S52" s="18">
        <f t="shared" si="74"/>
        <v>59</v>
      </c>
      <c r="T52" s="366">
        <f t="shared" si="94"/>
        <v>2</v>
      </c>
      <c r="U52" s="370">
        <v>7</v>
      </c>
      <c r="V52" s="379" t="str">
        <f t="shared" si="95"/>
        <v>Solihull</v>
      </c>
      <c r="W52" s="404">
        <f t="shared" si="75"/>
        <v>221</v>
      </c>
      <c r="X52" s="386">
        <f t="shared" si="76"/>
        <v>10.5</v>
      </c>
      <c r="Y52" s="392">
        <f>RANK(X52,X$46:X$53,0)+COUNTIF(X$46:X52,X52)-1</f>
        <v>4</v>
      </c>
      <c r="Z52" s="200" t="str">
        <f t="shared" si="77"/>
        <v>Solihull</v>
      </c>
      <c r="AA52" s="393">
        <f t="shared" si="78"/>
        <v>7</v>
      </c>
      <c r="AB52" s="275" t="str">
        <f t="shared" si="79"/>
        <v>Leicester</v>
      </c>
      <c r="AC52" s="68">
        <f t="shared" si="80"/>
        <v>4</v>
      </c>
      <c r="AD52" s="68">
        <f t="shared" si="81"/>
        <v>117</v>
      </c>
      <c r="AE52" s="366">
        <f t="shared" si="96"/>
        <v>2</v>
      </c>
      <c r="AF52" s="276">
        <f t="shared" si="82"/>
        <v>0</v>
      </c>
      <c r="AG52" s="276">
        <f>IF(AND($AC52=$AC51,$AD52&gt;$AD51),-1,0)</f>
        <v>0</v>
      </c>
      <c r="AH52" s="276">
        <f>IF(AND($AC52=$AC50,$AD52&gt;$AD50),-1,0)</f>
        <v>0</v>
      </c>
      <c r="AI52" s="276">
        <f>IF(AND($AC52=$AC49,$AD52&gt;$AD49),-1,0)</f>
        <v>0</v>
      </c>
      <c r="AJ52" s="276">
        <f>IF(AND($AC52=$AC48,$AD52&gt;$AD48),-1,0)</f>
        <v>0</v>
      </c>
      <c r="AK52" s="276">
        <f>IF(AND($AC52=$AC47,$AD52&gt;$AD47),-1,0)</f>
        <v>0</v>
      </c>
      <c r="AL52" s="277">
        <f>IF(AND($AC52=$AC46,$AD52&gt;$AD46),-1,0)</f>
        <v>0</v>
      </c>
      <c r="AM52"/>
      <c r="AN52" s="370">
        <v>7</v>
      </c>
      <c r="AO52" s="379" t="str">
        <f t="shared" si="97"/>
        <v>Solihull</v>
      </c>
      <c r="AP52" s="404">
        <f t="shared" si="84"/>
        <v>312</v>
      </c>
      <c r="AQ52" s="386">
        <f t="shared" si="85"/>
        <v>14.5</v>
      </c>
      <c r="AR52" s="392">
        <f>RANK(AQ52,AQ$46:AQ$53,0)+COUNTIF(AQ$46:AQ52,AQ52)-1</f>
        <v>4</v>
      </c>
      <c r="AS52" s="200" t="str">
        <f t="shared" si="98"/>
        <v>Solihull</v>
      </c>
      <c r="AT52" s="393">
        <f t="shared" si="86"/>
        <v>7</v>
      </c>
      <c r="AU52" s="275" t="str">
        <f t="shared" si="99"/>
        <v>Leicester</v>
      </c>
      <c r="AV52" s="68">
        <f t="shared" si="100"/>
        <v>5</v>
      </c>
      <c r="AW52" s="68">
        <f t="shared" si="101"/>
        <v>154</v>
      </c>
      <c r="AX52" s="366">
        <f t="shared" si="102"/>
        <v>2</v>
      </c>
      <c r="AY52" s="276">
        <f t="shared" si="87"/>
        <v>0</v>
      </c>
      <c r="AZ52" s="276">
        <f>IF(AND($AV52=$AV51,$AW52&gt;$AW51),-1,0)</f>
        <v>0</v>
      </c>
      <c r="BA52" s="276">
        <f>IF(AND($AV52=$AV50,$AW52&gt;$AW50),-1,0)</f>
        <v>0</v>
      </c>
      <c r="BB52" s="276">
        <f>IF(AND($AV52=$AV49,$AW52&gt;$AW49),-1,0)</f>
        <v>0</v>
      </c>
      <c r="BC52" s="276">
        <f>IF(AND($AV52=$AV48,$AW52&gt;$AW48),-1,0)</f>
        <v>0</v>
      </c>
      <c r="BD52" s="276">
        <f>IF(AND($AV52=$AV47,$AW52&gt;$AW47),-1,0)</f>
        <v>0</v>
      </c>
      <c r="BE52" s="277">
        <f>IF(AND($AV52=$AV46,$AW52&gt;$AW46),-1,0)</f>
        <v>0</v>
      </c>
      <c r="BF52" s="75" t="str">
        <f t="shared" si="89"/>
        <v>Solihull</v>
      </c>
      <c r="BG52" s="374">
        <f t="shared" si="103"/>
        <v>4</v>
      </c>
      <c r="BH52" s="18">
        <f t="shared" si="104"/>
        <v>6.5</v>
      </c>
      <c r="BI52" s="366">
        <f t="shared" si="105"/>
        <v>4</v>
      </c>
    </row>
    <row r="53" spans="1:94" s="75" customFormat="1" ht="12.75" customHeight="1" x14ac:dyDescent="0.25">
      <c r="A53" s="107" t="str">
        <f>'Event Details'!D$30</f>
        <v>D</v>
      </c>
      <c r="B53" s="32">
        <f>IF(A$2&gt;=8,8,"")</f>
        <v>8</v>
      </c>
      <c r="C53" s="108" t="str">
        <f>IF(B53="","",'Event Details'!E$30)</f>
        <v>Stratford</v>
      </c>
      <c r="D53" s="335">
        <f>IF($E$4&lt;0,"",VLOOKUP($C53,'League Points Match 1'!$N$32:$Q$39,3,FALSE))</f>
        <v>116</v>
      </c>
      <c r="E53" s="336">
        <f>IF($E$4&lt;2,"",VLOOKUP($C53,'League Points Match 2'!$N$32:$Q$39,3,FALSE))</f>
        <v>126</v>
      </c>
      <c r="F53" s="110">
        <f>IF($E$4&lt;3,"",VLOOKUP($C53,'League Points Match 3'!$N$32:$Q$39,3,FALSE))</f>
        <v>126</v>
      </c>
      <c r="G53" s="374">
        <f>IF(D53="","",RANK(D53,D$46:D$53,0)+COUNTIF(D$46:D53,D53)-1)</f>
        <v>2</v>
      </c>
      <c r="H53" s="18">
        <f>IF(E53="","",RANK(E53,E$46:E$53,0)+COUNTIF(E$46:E53,E53)-1)</f>
        <v>1</v>
      </c>
      <c r="I53" s="366">
        <f>IF(F53="","",RANK(F53,F$46:F$53,0)+COUNTIF(F$46:F53,F53)-1)</f>
        <v>2</v>
      </c>
      <c r="J53" t="str">
        <f t="shared" si="90"/>
        <v>Stratford</v>
      </c>
      <c r="K53" s="402">
        <f t="shared" si="91"/>
        <v>1</v>
      </c>
      <c r="L53" s="361" t="str">
        <f t="shared" si="69"/>
        <v>Kettering</v>
      </c>
      <c r="M53" s="18">
        <f t="shared" si="70"/>
        <v>48</v>
      </c>
      <c r="N53" s="366">
        <f t="shared" si="92"/>
        <v>1</v>
      </c>
      <c r="O53" s="361" t="str">
        <f t="shared" si="71"/>
        <v>Kettering</v>
      </c>
      <c r="P53" s="18">
        <f t="shared" si="72"/>
        <v>41</v>
      </c>
      <c r="Q53" s="366">
        <f t="shared" si="93"/>
        <v>1</v>
      </c>
      <c r="R53" s="361" t="str">
        <f t="shared" si="73"/>
        <v>Leicester</v>
      </c>
      <c r="S53" s="18">
        <f t="shared" si="74"/>
        <v>37</v>
      </c>
      <c r="T53" s="366">
        <f t="shared" si="94"/>
        <v>1</v>
      </c>
      <c r="U53" s="370">
        <v>8</v>
      </c>
      <c r="V53" s="379" t="str">
        <f t="shared" si="95"/>
        <v>Stratford</v>
      </c>
      <c r="W53" s="404">
        <f t="shared" si="75"/>
        <v>242</v>
      </c>
      <c r="X53" s="386">
        <f t="shared" si="76"/>
        <v>15</v>
      </c>
      <c r="Y53" s="392">
        <f>RANK(X53,X$46:X$53,0)+COUNTIF(X$46:X53,X53)-1</f>
        <v>1</v>
      </c>
      <c r="Z53" s="200" t="str">
        <f t="shared" si="77"/>
        <v>Stratford</v>
      </c>
      <c r="AA53" s="393">
        <f t="shared" si="78"/>
        <v>8</v>
      </c>
      <c r="AB53" s="275" t="str">
        <f t="shared" si="79"/>
        <v>Kettering</v>
      </c>
      <c r="AC53" s="68">
        <f t="shared" si="80"/>
        <v>2</v>
      </c>
      <c r="AD53" s="68">
        <f t="shared" si="81"/>
        <v>89</v>
      </c>
      <c r="AE53" s="366">
        <f t="shared" si="96"/>
        <v>1</v>
      </c>
      <c r="AF53" s="276">
        <f>IF(AND($AC53=$AC52,$AD53&gt;$AD52),-1,0)</f>
        <v>0</v>
      </c>
      <c r="AG53" s="276">
        <f>IF(AND($AC53=$AC51,$AD53&gt;$AD51),-1,0)</f>
        <v>0</v>
      </c>
      <c r="AH53" s="276">
        <f>IF(AND($AC53=$AC50,$AD53&gt;$AD50),-1,0)</f>
        <v>0</v>
      </c>
      <c r="AI53" s="276">
        <f>IF(AND($AC53=$AC49,$AD53&gt;$AD49),-1,0)</f>
        <v>0</v>
      </c>
      <c r="AJ53" s="276">
        <f>IF(AND($AC53=$AC48,$AD53&gt;$AD48),-1,0)</f>
        <v>0</v>
      </c>
      <c r="AK53" s="276">
        <f>IF(AND($AC53=$AC47,$AD53&gt;$AD47),-1,0)</f>
        <v>0</v>
      </c>
      <c r="AL53" s="277">
        <f>IF(AND($AC53=$AC46,$AD53&gt;$AD46),-1,0)</f>
        <v>0</v>
      </c>
      <c r="AM53"/>
      <c r="AN53" s="370">
        <v>8</v>
      </c>
      <c r="AO53" s="379" t="str">
        <f t="shared" si="97"/>
        <v>Stratford</v>
      </c>
      <c r="AP53" s="404">
        <f t="shared" si="84"/>
        <v>368</v>
      </c>
      <c r="AQ53" s="386">
        <f t="shared" si="85"/>
        <v>22</v>
      </c>
      <c r="AR53" s="392">
        <f>RANK(AQ53,AQ$46:AQ$53,0)+COUNTIF(AQ$46:AQ53,AQ53)-1</f>
        <v>2</v>
      </c>
      <c r="AS53" s="200" t="str">
        <f t="shared" si="98"/>
        <v>Stratford</v>
      </c>
      <c r="AT53" s="393">
        <f t="shared" si="86"/>
        <v>8</v>
      </c>
      <c r="AU53" s="275" t="str">
        <f t="shared" si="99"/>
        <v>Kettering</v>
      </c>
      <c r="AV53" s="68">
        <f t="shared" si="100"/>
        <v>4</v>
      </c>
      <c r="AW53" s="68">
        <f t="shared" si="101"/>
        <v>148</v>
      </c>
      <c r="AX53" s="366">
        <f t="shared" si="102"/>
        <v>1</v>
      </c>
      <c r="AY53" s="276">
        <f>IF(AND($AV53=$AV52,$AW53&gt;$AW52),-1,0)</f>
        <v>0</v>
      </c>
      <c r="AZ53" s="276">
        <f>IF(AND($AV53=$AV51,$AW53&gt;$AW51),-1,0)</f>
        <v>0</v>
      </c>
      <c r="BA53" s="276">
        <f>IF(AND($AV53=$AV50,$AW53&gt;$AW50),-1,0)</f>
        <v>0</v>
      </c>
      <c r="BB53" s="276">
        <f>IF(AND($AV53=$AV49,$AW53&gt;$AW49),-1,0)</f>
        <v>0</v>
      </c>
      <c r="BC53" s="276">
        <f>IF(AND($AV53=$AV48,$AW53&gt;$AW48),-1,0)</f>
        <v>0</v>
      </c>
      <c r="BD53" s="276">
        <f>IF(AND($AV53=$AV47,$AW53&gt;$AW47),-1,0)</f>
        <v>0</v>
      </c>
      <c r="BE53" s="277">
        <f>IF(AND($AV53=$AV46,$AW53&gt;$AW46),-1,0)</f>
        <v>0</v>
      </c>
      <c r="BF53" s="75" t="str">
        <f t="shared" si="89"/>
        <v>Stratford</v>
      </c>
      <c r="BG53" s="374">
        <f t="shared" si="103"/>
        <v>7</v>
      </c>
      <c r="BH53" s="18">
        <f t="shared" si="104"/>
        <v>8</v>
      </c>
      <c r="BI53" s="366">
        <f t="shared" si="105"/>
        <v>7</v>
      </c>
    </row>
    <row r="54" spans="1:94" s="75" customFormat="1" ht="12.75" customHeight="1" thickBot="1" x14ac:dyDescent="0.3">
      <c r="A54" s="107">
        <f>'Event Details'!D$31</f>
        <v>0</v>
      </c>
      <c r="B54" s="39" t="str">
        <f>IF(A$2&gt;=9,9,"")</f>
        <v/>
      </c>
      <c r="C54" s="135" t="str">
        <f>IF(B54="","",'Event Details'!E$31)</f>
        <v/>
      </c>
      <c r="D54" s="136"/>
      <c r="E54" s="137"/>
      <c r="F54" s="137"/>
      <c r="G54" s="407"/>
      <c r="H54" s="408"/>
      <c r="I54" s="409"/>
      <c r="J54"/>
      <c r="K54" s="394"/>
      <c r="L54" s="363"/>
      <c r="M54" s="364"/>
      <c r="N54" s="365"/>
      <c r="O54" s="363"/>
      <c r="P54" s="364"/>
      <c r="Q54" s="365"/>
      <c r="R54" s="363"/>
      <c r="S54" s="364"/>
      <c r="T54" s="365"/>
      <c r="U54" s="371" t="str">
        <f>IF(T$2&gt;=9,9,"")</f>
        <v/>
      </c>
      <c r="V54" s="42" t="str">
        <f>IF(Q54="","",'Event Details'!W$30)</f>
        <v/>
      </c>
      <c r="W54" s="387"/>
      <c r="X54" s="388"/>
      <c r="Y54" s="389"/>
      <c r="Z54" s="42" t="str">
        <f>IF(U54="","",'Event Details'!AA$30)</f>
        <v/>
      </c>
      <c r="AA54" s="394"/>
      <c r="AB54" s="375"/>
      <c r="AC54" s="378"/>
      <c r="AD54" s="378"/>
      <c r="AE54" s="378"/>
      <c r="AF54" s="378"/>
      <c r="AG54" s="378"/>
      <c r="AH54" s="378"/>
      <c r="AI54" s="378"/>
      <c r="AJ54" s="378"/>
      <c r="AK54" s="378"/>
      <c r="AL54" s="376"/>
      <c r="AM54"/>
      <c r="AN54" s="371" t="str">
        <f>IF(BH$2&gt;=9,9,"")</f>
        <v/>
      </c>
      <c r="AO54" s="42" t="str">
        <f>IF(T54="","",'Event Details'!AR$30)</f>
        <v/>
      </c>
      <c r="AP54" s="387"/>
      <c r="AQ54" s="388"/>
      <c r="AR54" s="389"/>
      <c r="AS54" s="42" t="str">
        <f>IF(AN54="","",'Event Details'!AV$30)</f>
        <v/>
      </c>
      <c r="AT54" s="394"/>
      <c r="AU54" s="375"/>
      <c r="AV54" s="378"/>
      <c r="AW54" s="378"/>
      <c r="AX54" s="376"/>
      <c r="AY54" s="378"/>
      <c r="AZ54" s="378"/>
      <c r="BA54" s="378"/>
      <c r="BB54" s="378"/>
      <c r="BC54" s="378"/>
      <c r="BD54" s="378"/>
      <c r="BE54" s="376"/>
      <c r="BG54" s="407"/>
      <c r="BH54" s="408"/>
      <c r="BI54" s="409"/>
    </row>
    <row r="55" spans="1:94" s="75" customFormat="1" ht="12" customHeight="1" x14ac:dyDescent="0.25">
      <c r="B55" s="148"/>
      <c r="D55" s="70">
        <f>SUM(D46:D54)</f>
        <v>774</v>
      </c>
      <c r="E55" s="70">
        <f>SUM(E46:E54)</f>
        <v>768</v>
      </c>
      <c r="F55" s="70">
        <f>SUM(F46:F54)</f>
        <v>767</v>
      </c>
      <c r="G55" s="70">
        <f>MAX(G46:G54)</f>
        <v>8</v>
      </c>
      <c r="H55" s="70">
        <f>MAX(H46:H54)</f>
        <v>8</v>
      </c>
      <c r="I55" s="70">
        <f>MAX(I46:I54)</f>
        <v>8</v>
      </c>
      <c r="J55"/>
      <c r="K55" s="9"/>
      <c r="L55"/>
      <c r="M55"/>
      <c r="N55"/>
      <c r="O55"/>
      <c r="P55"/>
      <c r="Q55"/>
      <c r="R55"/>
      <c r="S55"/>
      <c r="T55"/>
      <c r="U55"/>
      <c r="V55"/>
      <c r="W55" s="70"/>
      <c r="X55" s="70"/>
      <c r="Y55"/>
      <c r="Z55" s="70"/>
      <c r="AA55"/>
      <c r="AB55"/>
      <c r="AC55"/>
      <c r="AD55" s="405">
        <f>SUM(AE46:AE54)</f>
        <v>36</v>
      </c>
      <c r="AE55"/>
      <c r="AF55"/>
      <c r="AG55"/>
      <c r="AH55"/>
      <c r="AI55"/>
      <c r="AJ55"/>
      <c r="AK55"/>
      <c r="AL55"/>
      <c r="AM55"/>
      <c r="AN55"/>
      <c r="AO55"/>
      <c r="AP55" s="70"/>
      <c r="AQ55" s="70"/>
      <c r="AR55"/>
      <c r="AS55" s="70"/>
      <c r="AT55"/>
      <c r="AU55"/>
      <c r="AV55"/>
      <c r="AW55" s="405">
        <f>SUM(AX46:AX54)</f>
        <v>36</v>
      </c>
      <c r="AX55"/>
      <c r="AY55"/>
      <c r="AZ55"/>
      <c r="BA55"/>
      <c r="BB55"/>
      <c r="BC55"/>
      <c r="BD55"/>
      <c r="BE55"/>
      <c r="BG55" s="70">
        <f>MAX(BG46:BG54)</f>
        <v>8</v>
      </c>
      <c r="BH55" s="70">
        <f>MAX(BH46:BH54)</f>
        <v>8</v>
      </c>
      <c r="BI55" s="70">
        <f>MAX(BI46:BI54)</f>
        <v>8</v>
      </c>
    </row>
    <row r="56" spans="1:94" s="75" customFormat="1" x14ac:dyDescent="0.25">
      <c r="B56" s="148"/>
      <c r="M56" s="154"/>
      <c r="O56" s="70"/>
      <c r="P56" s="70"/>
      <c r="Q56" s="70"/>
      <c r="R56" s="70"/>
      <c r="S56" s="70"/>
      <c r="T56" s="77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H56" s="70"/>
    </row>
    <row r="57" spans="1:94" s="75" customFormat="1" ht="15.6" x14ac:dyDescent="0.3">
      <c r="B57" s="148"/>
      <c r="D57" s="182" t="s">
        <v>98</v>
      </c>
      <c r="G57" s="79"/>
      <c r="H57" s="81" t="str">
        <f>H$6</f>
        <v>Division 1</v>
      </c>
      <c r="I57" s="79"/>
      <c r="J57"/>
      <c r="K57" s="9"/>
      <c r="L57">
        <v>4</v>
      </c>
      <c r="M57">
        <v>2</v>
      </c>
      <c r="N57"/>
      <c r="O57">
        <v>3</v>
      </c>
      <c r="P57">
        <v>3</v>
      </c>
      <c r="Q57"/>
      <c r="R57">
        <v>2</v>
      </c>
      <c r="S57">
        <v>4</v>
      </c>
      <c r="T57"/>
      <c r="U57"/>
      <c r="V57"/>
      <c r="W57" s="79"/>
      <c r="X57" s="79">
        <v>3</v>
      </c>
      <c r="Y57"/>
      <c r="Z57" s="79"/>
      <c r="AA57">
        <v>2</v>
      </c>
      <c r="AB57">
        <v>3</v>
      </c>
      <c r="AC57">
        <v>2</v>
      </c>
      <c r="AD57"/>
      <c r="AE57"/>
      <c r="AF57"/>
      <c r="AG57"/>
      <c r="AH57"/>
      <c r="AI57"/>
      <c r="AJ57"/>
      <c r="AK57"/>
      <c r="AL57"/>
      <c r="AM57"/>
      <c r="AN57"/>
      <c r="AO57"/>
      <c r="AP57" s="79"/>
      <c r="AQ57" s="79">
        <v>3</v>
      </c>
      <c r="AR57"/>
      <c r="AS57" s="79"/>
      <c r="AT57">
        <v>2</v>
      </c>
      <c r="AU57">
        <v>3</v>
      </c>
      <c r="AV57">
        <v>2</v>
      </c>
      <c r="AW57"/>
      <c r="AX57"/>
      <c r="AY57"/>
      <c r="AZ57"/>
      <c r="BA57"/>
      <c r="BB57"/>
      <c r="BC57"/>
      <c r="BD57"/>
      <c r="BE57"/>
      <c r="BF57" s="79"/>
      <c r="BG57" s="75">
        <v>3</v>
      </c>
      <c r="BH57" s="75">
        <v>3</v>
      </c>
      <c r="BI57" s="75">
        <v>3</v>
      </c>
    </row>
    <row r="58" spans="1:94" s="75" customFormat="1" ht="15.6" thickBot="1" x14ac:dyDescent="0.3">
      <c r="A58" s="79"/>
      <c r="B58" s="149"/>
      <c r="C58" s="79"/>
      <c r="J58"/>
      <c r="K58" s="9"/>
      <c r="L58"/>
      <c r="M58"/>
      <c r="N58"/>
      <c r="O58"/>
      <c r="P58"/>
      <c r="Q58"/>
      <c r="R58"/>
      <c r="S58"/>
      <c r="T58"/>
      <c r="U58"/>
      <c r="V58"/>
      <c r="Y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R58"/>
      <c r="AT58"/>
      <c r="AU58"/>
      <c r="AV58"/>
      <c r="AW58"/>
      <c r="AX58"/>
      <c r="AY58"/>
      <c r="AZ58"/>
      <c r="BA58"/>
      <c r="BB58"/>
      <c r="BC58"/>
      <c r="BD58"/>
      <c r="BE58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</row>
    <row r="59" spans="1:94" s="75" customFormat="1" ht="13.8" thickBot="1" x14ac:dyDescent="0.3">
      <c r="B59" s="148"/>
      <c r="D59" s="554" t="s">
        <v>79</v>
      </c>
      <c r="E59" s="554"/>
      <c r="F59" s="554"/>
      <c r="G59" s="551" t="s">
        <v>81</v>
      </c>
      <c r="H59" s="552"/>
      <c r="I59" s="553"/>
      <c r="J59"/>
      <c r="K59" s="9"/>
      <c r="L59" s="545" t="s">
        <v>121</v>
      </c>
      <c r="M59" s="546"/>
      <c r="N59" s="546"/>
      <c r="O59" s="546"/>
      <c r="P59" s="546"/>
      <c r="Q59" s="546"/>
      <c r="R59" s="546"/>
      <c r="S59" s="546"/>
      <c r="T59" s="547"/>
      <c r="U59" s="545" t="s">
        <v>118</v>
      </c>
      <c r="V59" s="546"/>
      <c r="W59" s="546"/>
      <c r="X59" s="546"/>
      <c r="Y59" s="547"/>
      <c r="Z59"/>
      <c r="AA59" s="539" t="s">
        <v>117</v>
      </c>
      <c r="AB59" s="540"/>
      <c r="AC59" s="540"/>
      <c r="AD59" s="540"/>
      <c r="AE59" s="540"/>
      <c r="AF59" s="540"/>
      <c r="AG59" s="540"/>
      <c r="AH59" s="540"/>
      <c r="AI59" s="540"/>
      <c r="AJ59" s="540"/>
      <c r="AK59" s="540"/>
      <c r="AL59" s="541"/>
      <c r="AM59"/>
      <c r="AN59" s="542" t="s">
        <v>119</v>
      </c>
      <c r="AO59" s="543"/>
      <c r="AP59" s="543"/>
      <c r="AQ59" s="543"/>
      <c r="AR59" s="544"/>
      <c r="AS59"/>
      <c r="AT59" s="539" t="s">
        <v>120</v>
      </c>
      <c r="AU59" s="540"/>
      <c r="AV59" s="540"/>
      <c r="AW59" s="540"/>
      <c r="AX59" s="540"/>
      <c r="AY59" s="540"/>
      <c r="AZ59" s="540"/>
      <c r="BA59" s="540"/>
      <c r="BB59" s="540"/>
      <c r="BC59" s="540"/>
      <c r="BD59" s="540"/>
      <c r="BE59" s="541"/>
      <c r="BG59" s="554" t="s">
        <v>80</v>
      </c>
      <c r="BH59" s="554"/>
      <c r="BI59" s="554"/>
    </row>
    <row r="60" spans="1:94" s="75" customFormat="1" x14ac:dyDescent="0.25">
      <c r="B60" s="44" t="s">
        <v>49</v>
      </c>
      <c r="C60" s="49" t="s">
        <v>50</v>
      </c>
      <c r="D60" s="45" t="s">
        <v>38</v>
      </c>
      <c r="E60" s="82" t="s">
        <v>38</v>
      </c>
      <c r="F60" s="83" t="s">
        <v>38</v>
      </c>
      <c r="G60" s="339" t="s">
        <v>38</v>
      </c>
      <c r="H60" s="344" t="s">
        <v>38</v>
      </c>
      <c r="I60" s="340" t="s">
        <v>38</v>
      </c>
      <c r="J60"/>
      <c r="K60" s="400"/>
      <c r="L60" s="548" t="s">
        <v>82</v>
      </c>
      <c r="M60" s="549"/>
      <c r="N60" s="550"/>
      <c r="O60" s="548" t="s">
        <v>83</v>
      </c>
      <c r="P60" s="549"/>
      <c r="Q60" s="550"/>
      <c r="R60" s="548" t="s">
        <v>84</v>
      </c>
      <c r="S60" s="549"/>
      <c r="T60" s="550"/>
      <c r="U60" s="360" t="s">
        <v>49</v>
      </c>
      <c r="V60" s="368"/>
      <c r="W60" s="339"/>
      <c r="X60" s="344"/>
      <c r="Y60" s="340"/>
      <c r="Z60" s="390"/>
      <c r="AA60" s="395" t="s">
        <v>116</v>
      </c>
      <c r="AB60" s="384"/>
      <c r="AC60" s="380"/>
      <c r="AD60" s="380"/>
      <c r="AE60" s="380"/>
      <c r="AF60" s="380"/>
      <c r="AG60" s="380"/>
      <c r="AH60" s="380"/>
      <c r="AI60" s="380"/>
      <c r="AJ60" s="380"/>
      <c r="AK60" s="380"/>
      <c r="AL60" s="381"/>
      <c r="AM60"/>
      <c r="AN60" s="400" t="s">
        <v>49</v>
      </c>
      <c r="AO60" s="390" t="s">
        <v>50</v>
      </c>
      <c r="AP60" s="339"/>
      <c r="AQ60" s="344"/>
      <c r="AR60" s="340"/>
      <c r="AS60" s="390" t="s">
        <v>50</v>
      </c>
      <c r="AT60" s="395" t="s">
        <v>116</v>
      </c>
      <c r="AU60" s="384" t="s">
        <v>19</v>
      </c>
      <c r="AV60" s="380"/>
      <c r="AW60" s="380"/>
      <c r="AX60" s="380"/>
      <c r="AY60" s="380"/>
      <c r="AZ60" s="380"/>
      <c r="BA60" s="380"/>
      <c r="BB60" s="380"/>
      <c r="BC60" s="380"/>
      <c r="BD60" s="380"/>
      <c r="BE60" s="381"/>
      <c r="BG60" s="45" t="s">
        <v>38</v>
      </c>
      <c r="BH60" s="82" t="s">
        <v>38</v>
      </c>
      <c r="BI60" s="83" t="s">
        <v>38</v>
      </c>
    </row>
    <row r="61" spans="1:94" s="75" customFormat="1" ht="13.8" thickBot="1" x14ac:dyDescent="0.3">
      <c r="B61" s="85"/>
      <c r="C61" s="86"/>
      <c r="D61" s="87">
        <v>1</v>
      </c>
      <c r="E61" s="88">
        <v>2</v>
      </c>
      <c r="F61" s="90">
        <v>3</v>
      </c>
      <c r="G61" s="337">
        <v>1</v>
      </c>
      <c r="H61" s="88">
        <v>2</v>
      </c>
      <c r="I61" s="338">
        <v>3</v>
      </c>
      <c r="J61"/>
      <c r="K61" s="401" t="s">
        <v>102</v>
      </c>
      <c r="L61" s="292" t="s">
        <v>19</v>
      </c>
      <c r="M61" s="293" t="s">
        <v>88</v>
      </c>
      <c r="N61" s="294" t="s">
        <v>70</v>
      </c>
      <c r="O61" s="292" t="s">
        <v>19</v>
      </c>
      <c r="P61" s="293" t="s">
        <v>88</v>
      </c>
      <c r="Q61" s="294" t="s">
        <v>70</v>
      </c>
      <c r="R61" s="292" t="s">
        <v>19</v>
      </c>
      <c r="S61" s="293" t="s">
        <v>88</v>
      </c>
      <c r="T61" s="294" t="s">
        <v>70</v>
      </c>
      <c r="U61" s="367"/>
      <c r="V61" s="406" t="s">
        <v>19</v>
      </c>
      <c r="W61" s="337" t="s">
        <v>88</v>
      </c>
      <c r="X61" s="88" t="s">
        <v>89</v>
      </c>
      <c r="Y61" s="294" t="s">
        <v>87</v>
      </c>
      <c r="Z61" s="293" t="s">
        <v>19</v>
      </c>
      <c r="AA61" s="396" t="s">
        <v>87</v>
      </c>
      <c r="AB61" s="385" t="s">
        <v>19</v>
      </c>
      <c r="AC61" s="88" t="s">
        <v>89</v>
      </c>
      <c r="AD61" s="88" t="s">
        <v>88</v>
      </c>
      <c r="AE61" s="88" t="s">
        <v>102</v>
      </c>
      <c r="AF61" s="382"/>
      <c r="AG61" s="382"/>
      <c r="AH61" s="382"/>
      <c r="AI61" s="382"/>
      <c r="AJ61" s="382"/>
      <c r="AK61" s="382"/>
      <c r="AL61" s="383"/>
      <c r="AM61"/>
      <c r="AN61" s="403"/>
      <c r="AO61" s="391"/>
      <c r="AP61" s="337" t="s">
        <v>88</v>
      </c>
      <c r="AQ61" s="88" t="s">
        <v>89</v>
      </c>
      <c r="AR61" s="294" t="s">
        <v>87</v>
      </c>
      <c r="AS61" s="391"/>
      <c r="AT61" s="396" t="s">
        <v>87</v>
      </c>
      <c r="AU61" s="385" t="s">
        <v>54</v>
      </c>
      <c r="AV61" s="88" t="s">
        <v>89</v>
      </c>
      <c r="AW61" s="88" t="s">
        <v>88</v>
      </c>
      <c r="AX61" s="88" t="s">
        <v>102</v>
      </c>
      <c r="AY61" s="382"/>
      <c r="AZ61" s="382"/>
      <c r="BA61" s="382"/>
      <c r="BB61" s="382"/>
      <c r="BC61" s="382"/>
      <c r="BD61" s="382"/>
      <c r="BE61" s="383"/>
      <c r="BG61" s="87">
        <v>1</v>
      </c>
      <c r="BH61" s="88">
        <v>2</v>
      </c>
      <c r="BI61" s="90">
        <v>3</v>
      </c>
    </row>
    <row r="62" spans="1:94" s="75" customFormat="1" ht="13.8" thickBot="1" x14ac:dyDescent="0.3">
      <c r="B62" s="155"/>
      <c r="C62" s="50"/>
      <c r="D62" s="93" t="str">
        <f>IF($A$3=1,O$2,IF($A$3=2,O$3,O$4))</f>
        <v>Rugby &amp; N'hampton</v>
      </c>
      <c r="E62" s="98" t="str">
        <f>IF($A$3=1,P$2,IF($A$3=2,P$3,P$4))</f>
        <v>Coventry</v>
      </c>
      <c r="F62" s="99" t="str">
        <f>IF($A$3=1,Q$2,IF($A$3=2,Q$3,Q$4))</f>
        <v>Banbury</v>
      </c>
      <c r="G62" s="292"/>
      <c r="H62" s="413"/>
      <c r="I62" s="414"/>
      <c r="J62"/>
      <c r="K62" s="402"/>
      <c r="L62" s="361"/>
      <c r="M62" s="17"/>
      <c r="N62" s="362"/>
      <c r="O62" s="361"/>
      <c r="P62" s="17"/>
      <c r="Q62" s="362"/>
      <c r="R62" s="361"/>
      <c r="S62" s="17"/>
      <c r="T62" s="362"/>
      <c r="U62" s="369"/>
      <c r="V62"/>
      <c r="W62" s="372"/>
      <c r="X62" s="377"/>
      <c r="Y62" s="373"/>
      <c r="Z62"/>
      <c r="AA62" s="369"/>
      <c r="AB62" s="372"/>
      <c r="AC62" s="377"/>
      <c r="AD62" s="377"/>
      <c r="AE62" s="377"/>
      <c r="AF62" s="377"/>
      <c r="AG62" s="377"/>
      <c r="AH62" s="377"/>
      <c r="AI62" s="377"/>
      <c r="AJ62" s="377"/>
      <c r="AK62" s="377"/>
      <c r="AL62" s="373"/>
      <c r="AM62"/>
      <c r="AN62" s="369"/>
      <c r="AO62"/>
      <c r="AP62" s="372"/>
      <c r="AQ62" s="377"/>
      <c r="AR62" s="373"/>
      <c r="AS62"/>
      <c r="AT62" s="369"/>
      <c r="AU62" s="372"/>
      <c r="AV62" s="377"/>
      <c r="AW62" s="377"/>
      <c r="AX62" s="373"/>
      <c r="AY62" s="377"/>
      <c r="AZ62" s="377"/>
      <c r="BA62" s="377"/>
      <c r="BB62" s="377"/>
      <c r="BC62" s="377"/>
      <c r="BD62" s="377"/>
      <c r="BE62" s="373"/>
      <c r="BG62" s="420"/>
      <c r="BH62" s="421"/>
      <c r="BI62" s="422"/>
    </row>
    <row r="63" spans="1:94" s="75" customFormat="1" x14ac:dyDescent="0.25">
      <c r="A63" s="107" t="str">
        <f>'Event Details'!D$23</f>
        <v>V</v>
      </c>
      <c r="B63" s="32">
        <v>1</v>
      </c>
      <c r="C63" s="108" t="str">
        <f>IF(B63="","",'Event Details'!E$23)</f>
        <v>Amber Valley</v>
      </c>
      <c r="D63" s="335">
        <f>IF($E$4&lt;0,"",VLOOKUP($C63,'League Points Match 1'!$C$46:$E$53,2,FALSE))</f>
        <v>118</v>
      </c>
      <c r="E63" s="336">
        <f>IF($E$4&lt;2,"",VLOOKUP($C63,'League Points Match 2'!$C$46:$E$53,2,FALSE))</f>
        <v>127</v>
      </c>
      <c r="F63" s="110">
        <f>IF($E$4&lt;3,"",VLOOKUP($C63,'League Points Match 3'!$C$46:$E$53,2,FALSE))</f>
        <v>95</v>
      </c>
      <c r="G63" s="397">
        <f>IF(D63="","",RANK(D63,D$63:D$70,0)+COUNTIF(D$63:D63,D63)-1)</f>
        <v>3</v>
      </c>
      <c r="H63" s="398">
        <f>IF(E63="","",RANK(E63,E$63:E$70,0)+COUNTIF(E$63:E63,E63)-1)</f>
        <v>3</v>
      </c>
      <c r="I63" s="399">
        <f>IF(F63="","",RANK(F63,F$63:F$70,0)+COUNTIF(F$63:F63,F63)-1)</f>
        <v>5</v>
      </c>
      <c r="J63" t="str">
        <f>C63</f>
        <v>Amber Valley</v>
      </c>
      <c r="K63" s="402">
        <f>K12</f>
        <v>8</v>
      </c>
      <c r="L63" s="361" t="str">
        <f t="shared" ref="L63:L70" si="106">IF(G63="","",VLOOKUP(U63,G$63:J$70,L$57,FALSE))</f>
        <v>Rugby &amp; N'hampton</v>
      </c>
      <c r="M63" s="18">
        <f t="shared" ref="M63:M70" si="107">IF(L63="","",VLOOKUP(L63,C$63:D$70,M$57,FALSE))</f>
        <v>130</v>
      </c>
      <c r="N63" s="366">
        <f>IF(AND(M63&gt;0,M63&lt;&gt;""),SUMIF(M$63:M$70,M63,K$63:K$70)/COUNTIF(M$63:M$70,M63),0)</f>
        <v>8</v>
      </c>
      <c r="O63" s="361" t="str">
        <f t="shared" ref="O63:O70" si="108">IF(H63="","",VLOOKUP(U63,H$63:J$70,O$57,FALSE))</f>
        <v>Solihull</v>
      </c>
      <c r="P63" s="18">
        <f t="shared" ref="P63:P70" si="109">IF(O63="","",VLOOKUP(O63,C$63:F$70,P$57,FALSE))</f>
        <v>136</v>
      </c>
      <c r="Q63" s="366">
        <f>IF(AND(P63&gt;0,P63&lt;&gt;""),SUMIF(P$63:P$70,P63,K$63:K$70)/COUNTIF(P$63:P$70,P63),0)</f>
        <v>8</v>
      </c>
      <c r="R63" s="361" t="str">
        <f t="shared" ref="R63:R70" si="110">IF(I63="","",VLOOKUP(U63,I$63:J$70,R$57,FALSE))</f>
        <v>Solihull</v>
      </c>
      <c r="S63" s="18">
        <f t="shared" ref="S63:S70" si="111">IF(R63="","",VLOOKUP(R63,C$63:F$70,S$57,FALSE))</f>
        <v>144</v>
      </c>
      <c r="T63" s="366">
        <f>IF(AND(S63&gt;0,S63&lt;&gt;""),SUMIF(S$63:S$70,S63,K$63:K$70)/COUNTIF(S$63:S$70,S63),0)</f>
        <v>8</v>
      </c>
      <c r="U63" s="370">
        <v>1</v>
      </c>
      <c r="V63" s="379" t="str">
        <f>C63</f>
        <v>Amber Valley</v>
      </c>
      <c r="W63" s="404">
        <f t="shared" ref="W63:W70" si="112">D63+E63</f>
        <v>245</v>
      </c>
      <c r="X63" s="386">
        <f>VLOOKUP(Z63,L$63:N$70,X$57,FALSE)+VLOOKUP(Z63,O$63:Q$70,X$57,FALSE)</f>
        <v>12</v>
      </c>
      <c r="Y63" s="392">
        <f>RANK(X63,X$63:X$70,0)+COUNTIF(X$63:X63,X63)-1</f>
        <v>3</v>
      </c>
      <c r="Z63" s="200" t="str">
        <f t="shared" ref="Z63:Z70" si="113">C63</f>
        <v>Amber Valley</v>
      </c>
      <c r="AA63" s="393">
        <f t="shared" ref="AA63:AA70" si="114">U63+SUM(AF63:AL63)</f>
        <v>1</v>
      </c>
      <c r="AB63" s="275" t="str">
        <f>IF(U63&gt;0,VLOOKUP(U63,Y$63:Z$70,AA$57,FALSE),0)</f>
        <v>Solihull</v>
      </c>
      <c r="AC63" s="68">
        <f>IF(U63&gt;0,VLOOKUP(AB63,V$63:Y$70,AU$57,FALSE),0)</f>
        <v>15</v>
      </c>
      <c r="AD63" s="68">
        <f>IF(U63&gt;0,VLOOKUP(AB63,V$63:X$70,AC$57,FALSE),0)</f>
        <v>263.5</v>
      </c>
      <c r="AE63" s="366">
        <f>IF(AC63&gt;0,SUMIF(AC$63:AC$70,AC63,K$63:K$70)/COUNTIF(AC$63:AC$70,AC63),0)</f>
        <v>8</v>
      </c>
      <c r="AF63" s="276">
        <f t="shared" ref="AF63:AF69" si="115">IF(AND($AC63=$AC64,$AD63&lt;$AD64),1,0)</f>
        <v>0</v>
      </c>
      <c r="AG63" s="276">
        <f t="shared" ref="AG63:AG68" si="116">IF(AND($AC63=$AC65,$AD63&lt;$AD65),1,0)</f>
        <v>0</v>
      </c>
      <c r="AH63" s="276">
        <f>IF(AND($AC63=$AC66,$AD63&lt;$AD66),1,0)</f>
        <v>0</v>
      </c>
      <c r="AI63" s="276">
        <f>IF(AND($AC63=$AC67,$AD63&lt;$AD67),1,0)</f>
        <v>0</v>
      </c>
      <c r="AJ63" s="276">
        <f>IF(AND($AC63=$AC68,$AD63&lt;$AD68),1,0)</f>
        <v>0</v>
      </c>
      <c r="AK63" s="276">
        <f>IF(AND($AC63=$AC69,$AD63&lt;$AD69),1,0)</f>
        <v>0</v>
      </c>
      <c r="AL63" s="277">
        <f>IF(AND($AC63=$AC70,$AD63&lt;$AD70),1,0)</f>
        <v>0</v>
      </c>
      <c r="AM63"/>
      <c r="AN63" s="370">
        <v>1</v>
      </c>
      <c r="AO63" s="379" t="str">
        <f>C63</f>
        <v>Amber Valley</v>
      </c>
      <c r="AP63" s="404">
        <f t="shared" ref="AP63:AP70" si="117">W63+F63</f>
        <v>340</v>
      </c>
      <c r="AQ63" s="386">
        <f>VLOOKUP(AO63,V$63:X$70,AQ$57,FALSE)+VLOOKUP(AO63,R$63:T$70,AQ$57,FALSE)</f>
        <v>16</v>
      </c>
      <c r="AR63" s="392">
        <f>RANK(AQ63,AQ$63:AQ$70,0)+COUNTIF(AQ$63:AQ63,AQ63)-1</f>
        <v>3</v>
      </c>
      <c r="AS63" s="200" t="str">
        <f>C63</f>
        <v>Amber Valley</v>
      </c>
      <c r="AT63" s="393">
        <f t="shared" ref="AT63:AT70" si="118">AN63+SUM(AY63:BE63)</f>
        <v>1</v>
      </c>
      <c r="AU63" s="275" t="str">
        <f>IF(AN63&gt;0,VLOOKUP(AN63,AR$63:AS$70,AT$57,FALSE),0)</f>
        <v>Solihull</v>
      </c>
      <c r="AV63" s="68">
        <f>IF(AN63&gt;0,VLOOKUP(AU63,AO$63:AR$70,AU$57,FALSE),0)</f>
        <v>23</v>
      </c>
      <c r="AW63" s="68">
        <f>IF(AN63&gt;0,VLOOKUP(AU63,AO$63:AQ$70,AV$57,FALSE),0)</f>
        <v>407.5</v>
      </c>
      <c r="AX63" s="366">
        <f>IF(AV63&gt;0,SUMIF(AV$63:AV$70,AV63,K$63:K$70)/COUNTIF(AV$63:AV$70,AV63),0)</f>
        <v>8</v>
      </c>
      <c r="AY63" s="276">
        <f t="shared" ref="AY63:AY69" si="119">IF(AND($AV63=$AV64,$AW63&lt;$AW64),1,0)</f>
        <v>0</v>
      </c>
      <c r="AZ63" s="276">
        <f t="shared" ref="AZ63:AZ68" si="120">IF(AND($AV63=$AV65,$AW63&lt;$AW65),1,0)</f>
        <v>0</v>
      </c>
      <c r="BA63" s="276">
        <f>IF(AND($AV63=$AV66,$AW63&lt;$AW66),1,0)</f>
        <v>0</v>
      </c>
      <c r="BB63" s="276">
        <f>IF(AND($AV63=$AV67,$AW63&lt;$AW67),1,0)</f>
        <v>0</v>
      </c>
      <c r="BC63" s="276">
        <f>IF(AND($AV63=$AV68,$AW63&lt;$AW68),1,0)</f>
        <v>0</v>
      </c>
      <c r="BD63" s="276">
        <f>IF(AND($AV63=$AV69,$AW63&lt;$AW69),1,0)</f>
        <v>0</v>
      </c>
      <c r="BE63" s="277">
        <f>IF(AND($AV63=$AV70,$AW63&lt;$AW70),1,0)</f>
        <v>0</v>
      </c>
      <c r="BF63" s="75" t="str">
        <f t="shared" ref="BF63:BF70" si="121">C46</f>
        <v>Amber Valley</v>
      </c>
      <c r="BG63" s="374">
        <f>IF(G63="","",VLOOKUP(BF63,L$63:N$70,BG$57,FALSE))</f>
        <v>6</v>
      </c>
      <c r="BH63" s="18">
        <f>IF(H63="","",VLOOKUP(BF63,O$63:Q$70,BH$57,FALSE))</f>
        <v>6</v>
      </c>
      <c r="BI63" s="366">
        <f>IF(I63="","",VLOOKUP(BF63,R$63:T$70,BI$57,FALSE))</f>
        <v>4</v>
      </c>
    </row>
    <row r="64" spans="1:94" s="75" customFormat="1" x14ac:dyDescent="0.25">
      <c r="A64" s="107" t="str">
        <f>'Event Details'!D$24</f>
        <v>J</v>
      </c>
      <c r="B64" s="32">
        <f>IF(A$2&gt;=2,2,"")</f>
        <v>2</v>
      </c>
      <c r="C64" s="108" t="str">
        <f>IF(B64="","",'Event Details'!E$24)</f>
        <v>Banbury</v>
      </c>
      <c r="D64" s="335">
        <f>IF($E$4&lt;0,"",VLOOKUP($C64,'League Points Match 1'!$C$46:$E$53,2,FALSE))</f>
        <v>53</v>
      </c>
      <c r="E64" s="336">
        <f>IF($E$4&lt;2,"",VLOOKUP($C64,'League Points Match 2'!$C$46:$E$53,2,FALSE))</f>
        <v>27</v>
      </c>
      <c r="F64" s="110">
        <f>IF($E$4&lt;3,"",VLOOKUP($C64,'League Points Match 3'!$C$46:$E$53,2,FALSE))</f>
        <v>108</v>
      </c>
      <c r="G64" s="374">
        <f>IF(D64="","",RANK(D64,D$63:D$70,0)+COUNTIF(D$63:D64,D64)-1)</f>
        <v>8</v>
      </c>
      <c r="H64" s="18">
        <f>IF(E64="","",RANK(E64,E$63:E$70,0)+COUNTIF(E$63:E64,E64)-1)</f>
        <v>8</v>
      </c>
      <c r="I64" s="366">
        <f>IF(F64="","",RANK(F64,F$63:F$70,0)+COUNTIF(F$63:F64,F64)-1)</f>
        <v>3</v>
      </c>
      <c r="J64" t="str">
        <f t="shared" ref="J64:J70" si="122">C64</f>
        <v>Banbury</v>
      </c>
      <c r="K64" s="402">
        <f t="shared" ref="K64:K70" si="123">K13</f>
        <v>7</v>
      </c>
      <c r="L64" s="361" t="str">
        <f t="shared" si="106"/>
        <v>Solihull</v>
      </c>
      <c r="M64" s="18">
        <f t="shared" si="107"/>
        <v>127.5</v>
      </c>
      <c r="N64" s="366">
        <f t="shared" ref="N64:N70" si="124">IF(AND(M64&gt;0,M64&lt;&gt;""),SUMIF(M$63:M$70,M64,K$63:K$70)/COUNTIF(M$63:M$70,M64),0)</f>
        <v>7</v>
      </c>
      <c r="O64" s="361" t="str">
        <f t="shared" si="108"/>
        <v>Coventry Godiva</v>
      </c>
      <c r="P64" s="18">
        <f t="shared" si="109"/>
        <v>131</v>
      </c>
      <c r="Q64" s="366">
        <f t="shared" ref="Q64:Q70" si="125">IF(AND(P64&gt;0,P64&lt;&gt;""),SUMIF(P$63:P$70,P64,K$63:K$70)/COUNTIF(P$63:P$70,P64),0)</f>
        <v>7</v>
      </c>
      <c r="R64" s="361" t="str">
        <f t="shared" si="110"/>
        <v>Rugby &amp; N'hampton</v>
      </c>
      <c r="S64" s="18">
        <f t="shared" si="111"/>
        <v>115</v>
      </c>
      <c r="T64" s="366">
        <f t="shared" ref="T64:T70" si="126">IF(AND(S64&gt;0,S64&lt;&gt;""),SUMIF(S$63:S$70,S64,K$63:K$70)/COUNTIF(S$63:S$70,S64),0)</f>
        <v>7</v>
      </c>
      <c r="U64" s="370">
        <v>2</v>
      </c>
      <c r="V64" s="379" t="str">
        <f t="shared" ref="V64:V70" si="127">C64</f>
        <v>Banbury</v>
      </c>
      <c r="W64" s="404">
        <f t="shared" si="112"/>
        <v>80</v>
      </c>
      <c r="X64" s="386">
        <f t="shared" ref="X64:X70" si="128">VLOOKUP(Z64,L$63:N$70,X$57,FALSE)+VLOOKUP(Z64,O$63:Q$70,X$57,FALSE)</f>
        <v>2</v>
      </c>
      <c r="Y64" s="392">
        <f>RANK(X64,X$63:X$70,0)+COUNTIF(X$63:X64,X64)-1</f>
        <v>8</v>
      </c>
      <c r="Z64" s="200" t="str">
        <f t="shared" si="113"/>
        <v>Banbury</v>
      </c>
      <c r="AA64" s="393">
        <f t="shared" si="114"/>
        <v>2</v>
      </c>
      <c r="AB64" s="275" t="str">
        <f t="shared" ref="AB64:AB70" si="129">IF(U64&gt;0,VLOOKUP(U64,Y$63:Z$70,AA$57,FALSE),0)</f>
        <v>Rugby &amp; N'hampton</v>
      </c>
      <c r="AC64" s="68">
        <f t="shared" ref="AC64:AC70" si="130">IF(U64&gt;0,VLOOKUP(AB64,V$63:Y$70,AU$57,FALSE),0)</f>
        <v>13</v>
      </c>
      <c r="AD64" s="68">
        <f t="shared" ref="AD64:AD70" si="131">IF(U64&gt;0,VLOOKUP(AB64,V$63:X$70,AC$57,FALSE),0)</f>
        <v>219</v>
      </c>
      <c r="AE64" s="366">
        <f t="shared" ref="AE64:AE70" si="132">IF(AC64&gt;0,SUMIF(AC$63:AC$70,AC64,K$63:K$70)/COUNTIF(AC$63:AC$70,AC64),0)</f>
        <v>7</v>
      </c>
      <c r="AF64" s="276">
        <f t="shared" si="115"/>
        <v>0</v>
      </c>
      <c r="AG64" s="276">
        <f t="shared" si="116"/>
        <v>0</v>
      </c>
      <c r="AH64" s="276">
        <f>IF(AND($AC64=$AC67,$AD64&lt;$AD67),1,0)</f>
        <v>0</v>
      </c>
      <c r="AI64" s="276">
        <f>IF(AND($AC64=$AC68,$AD64&lt;$AD68),1,0)</f>
        <v>0</v>
      </c>
      <c r="AJ64" s="276">
        <f>IF(AND($AC64=$AC69,$AD64&lt;$AD69),1,0)</f>
        <v>0</v>
      </c>
      <c r="AK64" s="276">
        <f>IF(AND($AC64=$AC70,$AD64&lt;$AD70),1,0)</f>
        <v>0</v>
      </c>
      <c r="AL64" s="277">
        <f>IF(AND($AC64=$AC63,$AD64&gt;$AD63),-1,0)</f>
        <v>0</v>
      </c>
      <c r="AM64"/>
      <c r="AN64" s="370">
        <v>2</v>
      </c>
      <c r="AO64" s="379" t="str">
        <f t="shared" ref="AO64:AO70" si="133">C64</f>
        <v>Banbury</v>
      </c>
      <c r="AP64" s="404">
        <f t="shared" si="117"/>
        <v>188</v>
      </c>
      <c r="AQ64" s="386">
        <f t="shared" ref="AQ64:AQ70" si="134">VLOOKUP(AO64,V$63:X$70,AQ$57,FALSE)+VLOOKUP(AO64,R$63:T$70,AQ$57,FALSE)</f>
        <v>8</v>
      </c>
      <c r="AR64" s="392">
        <f>RANK(AQ64,AQ$63:AQ$70,0)+COUNTIF(AQ$63:AQ64,AQ64)-1</f>
        <v>7</v>
      </c>
      <c r="AS64" s="200" t="str">
        <f t="shared" ref="AS64:AS70" si="135">C64</f>
        <v>Banbury</v>
      </c>
      <c r="AT64" s="393">
        <f t="shared" si="118"/>
        <v>2</v>
      </c>
      <c r="AU64" s="275" t="str">
        <f t="shared" ref="AU64:AU70" si="136">IF(AN64&gt;0,VLOOKUP(AN64,AR$63:AS$70,AT$57,FALSE),0)</f>
        <v>Rugby &amp; N'hampton</v>
      </c>
      <c r="AV64" s="68">
        <f t="shared" ref="AV64:AV70" si="137">IF(AN64&gt;0,VLOOKUP(AU64,AO$63:AR$70,AU$57,FALSE),0)</f>
        <v>20</v>
      </c>
      <c r="AW64" s="68">
        <f t="shared" ref="AW64:AW70" si="138">IF(AN64&gt;0,VLOOKUP(AU64,AO$63:AQ$70,AV$57,FALSE),0)</f>
        <v>334</v>
      </c>
      <c r="AX64" s="366">
        <f t="shared" ref="AX64:AX70" si="139">IF(AV64&gt;0,SUMIF(AV$63:AV$70,AV64,K$63:K$70)/COUNTIF(AV$63:AV$70,AV64),0)</f>
        <v>7</v>
      </c>
      <c r="AY64" s="276">
        <f t="shared" si="119"/>
        <v>0</v>
      </c>
      <c r="AZ64" s="276">
        <f t="shared" si="120"/>
        <v>0</v>
      </c>
      <c r="BA64" s="276">
        <f>IF(AND($AV64=$AV67,$AW64&lt;$AW67),1,0)</f>
        <v>0</v>
      </c>
      <c r="BB64" s="276">
        <f>IF(AND($AV64=$AV68,$AW64&lt;$AW68),1,0)</f>
        <v>0</v>
      </c>
      <c r="BC64" s="276">
        <f>IF(AND($AV64=$AV69,$AW64&lt;$AW69),1,0)</f>
        <v>0</v>
      </c>
      <c r="BD64" s="276">
        <f>IF(AND($AV64=$AV70,$AW64&lt;$AW70),1,0)</f>
        <v>0</v>
      </c>
      <c r="BE64" s="277">
        <f>IF(AND($AV64=$AV63,$AW64&gt;$AW63),-1,0)</f>
        <v>0</v>
      </c>
      <c r="BF64" s="75" t="str">
        <f t="shared" si="121"/>
        <v>Banbury</v>
      </c>
      <c r="BG64" s="374">
        <f t="shared" ref="BG64:BG70" si="140">IF(G64="","",VLOOKUP(BF64,L$63:N$70,BG$57,FALSE))</f>
        <v>1</v>
      </c>
      <c r="BH64" s="18">
        <f t="shared" ref="BH64:BH70" si="141">IF(H64="","",VLOOKUP(BF64,O$63:Q$70,BH$57,FALSE))</f>
        <v>1</v>
      </c>
      <c r="BI64" s="366">
        <f t="shared" ref="BI64:BI70" si="142">IF(I64="","",VLOOKUP(BF64,R$63:T$70,BI$57,FALSE))</f>
        <v>6</v>
      </c>
    </row>
    <row r="65" spans="1:68" s="75" customFormat="1" x14ac:dyDescent="0.25">
      <c r="A65" s="107" t="str">
        <f>'Event Details'!D$25</f>
        <v>S</v>
      </c>
      <c r="B65" s="32">
        <f>IF(A$2&gt;=3,3,"")</f>
        <v>3</v>
      </c>
      <c r="C65" s="108" t="str">
        <f>IF(B65="","",'Event Details'!E$25)</f>
        <v>Coventry Godiva</v>
      </c>
      <c r="D65" s="335">
        <f>IF($E$4&lt;0,"",VLOOKUP($C65,'League Points Match 1'!$C$46:$E$53,2,FALSE))</f>
        <v>70.5</v>
      </c>
      <c r="E65" s="336">
        <f>IF($E$4&lt;2,"",VLOOKUP($C65,'League Points Match 2'!$C$46:$E$53,2,FALSE))</f>
        <v>131</v>
      </c>
      <c r="F65" s="110">
        <f>IF($E$4&lt;3,"",VLOOKUP($C65,'League Points Match 3'!$C$46:$E$53,2,FALSE))</f>
        <v>59</v>
      </c>
      <c r="G65" s="374">
        <f>IF(D65="","",RANK(D65,D$63:D$70,0)+COUNTIF(D$63:D65,D65)-1)</f>
        <v>7</v>
      </c>
      <c r="H65" s="18">
        <f>IF(E65="","",RANK(E65,E$63:E$70,0)+COUNTIF(E$63:E65,E65)-1)</f>
        <v>2</v>
      </c>
      <c r="I65" s="366">
        <f>IF(F65="","",RANK(F65,F$63:F$70,0)+COUNTIF(F$63:F65,F65)-1)</f>
        <v>7</v>
      </c>
      <c r="J65" t="str">
        <f t="shared" si="122"/>
        <v>Coventry Godiva</v>
      </c>
      <c r="K65" s="402">
        <f t="shared" si="123"/>
        <v>6</v>
      </c>
      <c r="L65" s="361" t="str">
        <f t="shared" si="106"/>
        <v>Amber Valley</v>
      </c>
      <c r="M65" s="18">
        <f t="shared" si="107"/>
        <v>118</v>
      </c>
      <c r="N65" s="366">
        <f t="shared" si="124"/>
        <v>6</v>
      </c>
      <c r="O65" s="361" t="str">
        <f t="shared" si="108"/>
        <v>Amber Valley</v>
      </c>
      <c r="P65" s="18">
        <f t="shared" si="109"/>
        <v>127</v>
      </c>
      <c r="Q65" s="366">
        <f t="shared" si="125"/>
        <v>6</v>
      </c>
      <c r="R65" s="361" t="str">
        <f t="shared" si="110"/>
        <v>Banbury</v>
      </c>
      <c r="S65" s="18">
        <f t="shared" si="111"/>
        <v>108</v>
      </c>
      <c r="T65" s="366">
        <f t="shared" si="126"/>
        <v>6</v>
      </c>
      <c r="U65" s="370">
        <v>3</v>
      </c>
      <c r="V65" s="379" t="str">
        <f t="shared" si="127"/>
        <v>Coventry Godiva</v>
      </c>
      <c r="W65" s="404">
        <f t="shared" si="112"/>
        <v>201.5</v>
      </c>
      <c r="X65" s="386">
        <f t="shared" si="128"/>
        <v>9</v>
      </c>
      <c r="Y65" s="392">
        <f>RANK(X65,X$63:X$70,0)+COUNTIF(X$63:X65,X65)-1</f>
        <v>4</v>
      </c>
      <c r="Z65" s="200" t="str">
        <f t="shared" si="113"/>
        <v>Coventry Godiva</v>
      </c>
      <c r="AA65" s="393">
        <f t="shared" si="114"/>
        <v>3</v>
      </c>
      <c r="AB65" s="275" t="str">
        <f t="shared" si="129"/>
        <v>Amber Valley</v>
      </c>
      <c r="AC65" s="68">
        <f t="shared" si="130"/>
        <v>12</v>
      </c>
      <c r="AD65" s="68">
        <f t="shared" si="131"/>
        <v>245</v>
      </c>
      <c r="AE65" s="366">
        <f t="shared" si="132"/>
        <v>6</v>
      </c>
      <c r="AF65" s="276">
        <f t="shared" si="115"/>
        <v>0</v>
      </c>
      <c r="AG65" s="276">
        <f t="shared" si="116"/>
        <v>0</v>
      </c>
      <c r="AH65" s="276">
        <f>IF(AND($AC65=$AC68,$AD65&lt;$AD68),1,0)</f>
        <v>0</v>
      </c>
      <c r="AI65" s="276">
        <f>IF(AND($AC65=$AC69,$AD65&lt;$AD69),1,0)</f>
        <v>0</v>
      </c>
      <c r="AJ65" s="276">
        <f>IF(AND($AC65=$AC70,$AD65&lt;$AD70),1,0)</f>
        <v>0</v>
      </c>
      <c r="AK65" s="276">
        <f>IF(AND($AC65=$AC64,$AD65&gt;$AD64),-1,0)</f>
        <v>0</v>
      </c>
      <c r="AL65" s="277">
        <f>IF(AND($AC65=$AC63,$AD65&gt;$AD63),-1,0)</f>
        <v>0</v>
      </c>
      <c r="AM65"/>
      <c r="AN65" s="370">
        <v>3</v>
      </c>
      <c r="AO65" s="379" t="str">
        <f t="shared" si="133"/>
        <v>Coventry Godiva</v>
      </c>
      <c r="AP65" s="404">
        <f t="shared" si="117"/>
        <v>260.5</v>
      </c>
      <c r="AQ65" s="386">
        <f t="shared" si="134"/>
        <v>11</v>
      </c>
      <c r="AR65" s="392">
        <f>RANK(AQ65,AQ$63:AQ$70,0)+COUNTIF(AQ$63:AQ65,AQ65)-1</f>
        <v>5</v>
      </c>
      <c r="AS65" s="200" t="str">
        <f t="shared" si="135"/>
        <v>Coventry Godiva</v>
      </c>
      <c r="AT65" s="393">
        <f t="shared" si="118"/>
        <v>3</v>
      </c>
      <c r="AU65" s="275" t="str">
        <f t="shared" si="136"/>
        <v>Amber Valley</v>
      </c>
      <c r="AV65" s="68">
        <f t="shared" si="137"/>
        <v>16</v>
      </c>
      <c r="AW65" s="68">
        <f t="shared" si="138"/>
        <v>340</v>
      </c>
      <c r="AX65" s="366">
        <f t="shared" si="139"/>
        <v>6</v>
      </c>
      <c r="AY65" s="276">
        <f t="shared" si="119"/>
        <v>0</v>
      </c>
      <c r="AZ65" s="276">
        <f t="shared" si="120"/>
        <v>0</v>
      </c>
      <c r="BA65" s="276">
        <f>IF(AND($AV65=$AV68,$AW65&lt;$AW68),1,0)</f>
        <v>0</v>
      </c>
      <c r="BB65" s="276">
        <f>IF(AND($AV65=$AV69,$AW65&lt;$AW69),1,0)</f>
        <v>0</v>
      </c>
      <c r="BC65" s="276">
        <f>IF(AND($AV65=$AV70,$AW65&lt;$AW70),1,0)</f>
        <v>0</v>
      </c>
      <c r="BD65" s="276">
        <f>IF(AND($AV65=$AV64,$AW65&gt;$AW64),-1,0)</f>
        <v>0</v>
      </c>
      <c r="BE65" s="277">
        <f>IF(AND($AV65=$AV63,$AW65&gt;$AW63),-1,0)</f>
        <v>0</v>
      </c>
      <c r="BF65" s="75" t="str">
        <f t="shared" si="121"/>
        <v>Coventry Godiva</v>
      </c>
      <c r="BG65" s="374">
        <f t="shared" si="140"/>
        <v>2</v>
      </c>
      <c r="BH65" s="18">
        <f t="shared" si="141"/>
        <v>7</v>
      </c>
      <c r="BI65" s="366">
        <f t="shared" si="142"/>
        <v>2</v>
      </c>
    </row>
    <row r="66" spans="1:68" s="75" customFormat="1" x14ac:dyDescent="0.25">
      <c r="A66" s="107" t="str">
        <f>'Event Details'!D$26</f>
        <v>I</v>
      </c>
      <c r="B66" s="32">
        <f>IF(A$2&gt;=4,4,"")</f>
        <v>4</v>
      </c>
      <c r="C66" s="108" t="str">
        <f>IF(B66="","",'Event Details'!E$26)</f>
        <v>Kettering</v>
      </c>
      <c r="D66" s="335">
        <f>IF($E$4&lt;0,"",VLOOKUP($C66,'League Points Match 1'!$C$46:$E$53,2,FALSE))</f>
        <v>71</v>
      </c>
      <c r="E66" s="336">
        <f>IF($E$4&lt;2,"",VLOOKUP($C66,'League Points Match 2'!$C$46:$E$53,2,FALSE))</f>
        <v>82</v>
      </c>
      <c r="F66" s="110">
        <f>IF($E$4&lt;3,"",VLOOKUP($C66,'League Points Match 3'!$C$46:$E$53,2,FALSE))</f>
        <v>90</v>
      </c>
      <c r="G66" s="374">
        <f>IF(D66="","",RANK(D66,D$63:D$70,0)+COUNTIF(D$63:D66,D66)-1)</f>
        <v>6</v>
      </c>
      <c r="H66" s="18">
        <f>IF(E66="","",RANK(E66,E$63:E$70,0)+COUNTIF(E$63:E66,E66)-1)</f>
        <v>5</v>
      </c>
      <c r="I66" s="366">
        <f>IF(F66="","",RANK(F66,F$63:F$70,0)+COUNTIF(F$63:F66,F66)-1)</f>
        <v>6</v>
      </c>
      <c r="J66" t="str">
        <f t="shared" si="122"/>
        <v>Kettering</v>
      </c>
      <c r="K66" s="402">
        <f t="shared" si="123"/>
        <v>5</v>
      </c>
      <c r="L66" s="361" t="str">
        <f t="shared" si="106"/>
        <v>Leicester</v>
      </c>
      <c r="M66" s="18">
        <f t="shared" si="107"/>
        <v>84</v>
      </c>
      <c r="N66" s="366">
        <f t="shared" si="124"/>
        <v>5</v>
      </c>
      <c r="O66" s="361" t="str">
        <f t="shared" si="108"/>
        <v>Rugby &amp; N'hampton</v>
      </c>
      <c r="P66" s="18">
        <f t="shared" si="109"/>
        <v>89</v>
      </c>
      <c r="Q66" s="366">
        <f t="shared" si="125"/>
        <v>5</v>
      </c>
      <c r="R66" s="361" t="str">
        <f t="shared" si="110"/>
        <v>Stratford</v>
      </c>
      <c r="S66" s="18">
        <f t="shared" si="111"/>
        <v>100</v>
      </c>
      <c r="T66" s="366">
        <f t="shared" si="126"/>
        <v>5</v>
      </c>
      <c r="U66" s="370">
        <v>4</v>
      </c>
      <c r="V66" s="379" t="str">
        <f t="shared" si="127"/>
        <v>Kettering</v>
      </c>
      <c r="W66" s="404">
        <f t="shared" si="112"/>
        <v>153</v>
      </c>
      <c r="X66" s="386">
        <f t="shared" si="128"/>
        <v>7</v>
      </c>
      <c r="Y66" s="392">
        <f>RANK(X66,X$63:X$70,0)+COUNTIF(X$63:X66,X66)-1</f>
        <v>5</v>
      </c>
      <c r="Z66" s="200" t="str">
        <f t="shared" si="113"/>
        <v>Kettering</v>
      </c>
      <c r="AA66" s="393">
        <f t="shared" si="114"/>
        <v>4</v>
      </c>
      <c r="AB66" s="275" t="str">
        <f t="shared" si="129"/>
        <v>Coventry Godiva</v>
      </c>
      <c r="AC66" s="68">
        <f t="shared" si="130"/>
        <v>9</v>
      </c>
      <c r="AD66" s="68">
        <f t="shared" si="131"/>
        <v>201.5</v>
      </c>
      <c r="AE66" s="366">
        <f t="shared" si="132"/>
        <v>5</v>
      </c>
      <c r="AF66" s="276">
        <f t="shared" si="115"/>
        <v>0</v>
      </c>
      <c r="AG66" s="276">
        <f t="shared" si="116"/>
        <v>0</v>
      </c>
      <c r="AH66" s="276">
        <f>IF(AND($AC66=$AC69,$AD66&lt;$AD69),1,0)</f>
        <v>0</v>
      </c>
      <c r="AI66" s="276">
        <f>IF(AND($AC66=$AC70,$AD66&lt;$AD70),1,0)</f>
        <v>0</v>
      </c>
      <c r="AJ66" s="276">
        <f>IF(AND($AC66=$AC65,$AD66&gt;$AD65),-1,0)</f>
        <v>0</v>
      </c>
      <c r="AK66" s="276">
        <f>IF(AND($AC66=$AC64,$AD66&gt;$AD64),-1,0)</f>
        <v>0</v>
      </c>
      <c r="AL66" s="277">
        <f>IF(AND($AC66=$AC63,$AD66&gt;$AD63),-1,0)</f>
        <v>0</v>
      </c>
      <c r="AM66"/>
      <c r="AN66" s="370">
        <v>4</v>
      </c>
      <c r="AO66" s="379" t="str">
        <f t="shared" si="133"/>
        <v>Kettering</v>
      </c>
      <c r="AP66" s="404">
        <f t="shared" si="117"/>
        <v>243</v>
      </c>
      <c r="AQ66" s="386">
        <f t="shared" si="134"/>
        <v>10</v>
      </c>
      <c r="AR66" s="392">
        <f>RANK(AQ66,AQ$63:AQ$70,0)+COUNTIF(AQ$63:AQ66,AQ66)-1</f>
        <v>6</v>
      </c>
      <c r="AS66" s="200" t="str">
        <f t="shared" si="135"/>
        <v>Kettering</v>
      </c>
      <c r="AT66" s="393">
        <f t="shared" si="118"/>
        <v>4</v>
      </c>
      <c r="AU66" s="275" t="str">
        <f t="shared" si="136"/>
        <v>Stratford</v>
      </c>
      <c r="AV66" s="68">
        <f t="shared" si="137"/>
        <v>12</v>
      </c>
      <c r="AW66" s="68">
        <f t="shared" si="138"/>
        <v>257</v>
      </c>
      <c r="AX66" s="366">
        <f t="shared" si="139"/>
        <v>5</v>
      </c>
      <c r="AY66" s="276">
        <f t="shared" si="119"/>
        <v>0</v>
      </c>
      <c r="AZ66" s="276">
        <f t="shared" si="120"/>
        <v>0</v>
      </c>
      <c r="BA66" s="276">
        <f>IF(AND($AV66=$AV69,$AW66&lt;$AW69),1,0)</f>
        <v>0</v>
      </c>
      <c r="BB66" s="276">
        <f>IF(AND($AV66=$AV70,$AW66&lt;$AW70),1,0)</f>
        <v>0</v>
      </c>
      <c r="BC66" s="276">
        <f>IF(AND($AV66=$AV65,$AW66&gt;$AW65),-1,0)</f>
        <v>0</v>
      </c>
      <c r="BD66" s="276">
        <f>IF(AND($AV66=$AV64,$AW66&gt;$AW64),-1,0)</f>
        <v>0</v>
      </c>
      <c r="BE66" s="277">
        <f>IF(AND($AV66=$AV63,$AW66&gt;$AW63),-1,0)</f>
        <v>0</v>
      </c>
      <c r="BF66" s="75" t="str">
        <f t="shared" si="121"/>
        <v>Kettering</v>
      </c>
      <c r="BG66" s="374">
        <f t="shared" si="140"/>
        <v>3</v>
      </c>
      <c r="BH66" s="18">
        <f t="shared" si="141"/>
        <v>4</v>
      </c>
      <c r="BI66" s="366">
        <f t="shared" si="142"/>
        <v>3</v>
      </c>
    </row>
    <row r="67" spans="1:68" s="75" customFormat="1" x14ac:dyDescent="0.25">
      <c r="A67" s="107" t="str">
        <f>'Event Details'!D$27</f>
        <v>A</v>
      </c>
      <c r="B67" s="32">
        <f>IF(A$2&gt;=5,5,"")</f>
        <v>5</v>
      </c>
      <c r="C67" s="108" t="str">
        <f>IF(B67="","",'Event Details'!E$27)</f>
        <v>Leicester</v>
      </c>
      <c r="D67" s="335">
        <f>IF($E$4&lt;0,"",VLOOKUP($C67,'League Points Match 1'!$C$46:$E$53,2,FALSE))</f>
        <v>84</v>
      </c>
      <c r="E67" s="336">
        <f>IF($E$4&lt;2,"",VLOOKUP($C67,'League Points Match 2'!$C$46:$E$53,2,FALSE))</f>
        <v>39</v>
      </c>
      <c r="F67" s="110">
        <f>IF($E$4&lt;3,"",VLOOKUP($C67,'League Points Match 3'!$C$46:$E$53,2,FALSE))</f>
        <v>41</v>
      </c>
      <c r="G67" s="374">
        <f>IF(D67="","",RANK(D67,D$63:D$70,0)+COUNTIF(D$63:D67,D67)-1)</f>
        <v>4</v>
      </c>
      <c r="H67" s="18">
        <f>IF(E67="","",RANK(E67,E$63:E$70,0)+COUNTIF(E$63:E67,E67)-1)</f>
        <v>7</v>
      </c>
      <c r="I67" s="366">
        <f>IF(F67="","",RANK(F67,F$63:F$70,0)+COUNTIF(F$63:F67,F67)-1)</f>
        <v>8</v>
      </c>
      <c r="J67" t="str">
        <f t="shared" si="122"/>
        <v>Leicester</v>
      </c>
      <c r="K67" s="402">
        <f t="shared" si="123"/>
        <v>4</v>
      </c>
      <c r="L67" s="361" t="str">
        <f t="shared" si="106"/>
        <v>Stratford</v>
      </c>
      <c r="M67" s="18">
        <f t="shared" si="107"/>
        <v>81</v>
      </c>
      <c r="N67" s="366">
        <f t="shared" si="124"/>
        <v>4</v>
      </c>
      <c r="O67" s="361" t="str">
        <f t="shared" si="108"/>
        <v>Kettering</v>
      </c>
      <c r="P67" s="18">
        <f t="shared" si="109"/>
        <v>82</v>
      </c>
      <c r="Q67" s="366">
        <f t="shared" si="125"/>
        <v>4</v>
      </c>
      <c r="R67" s="361" t="str">
        <f t="shared" si="110"/>
        <v>Amber Valley</v>
      </c>
      <c r="S67" s="18">
        <f t="shared" si="111"/>
        <v>95</v>
      </c>
      <c r="T67" s="366">
        <f t="shared" si="126"/>
        <v>4</v>
      </c>
      <c r="U67" s="370">
        <v>5</v>
      </c>
      <c r="V67" s="379" t="str">
        <f t="shared" si="127"/>
        <v>Leicester</v>
      </c>
      <c r="W67" s="404">
        <f t="shared" si="112"/>
        <v>123</v>
      </c>
      <c r="X67" s="386">
        <f t="shared" si="128"/>
        <v>7</v>
      </c>
      <c r="Y67" s="392">
        <f>RANK(X67,X$63:X$70,0)+COUNTIF(X$63:X67,X67)-1</f>
        <v>6</v>
      </c>
      <c r="Z67" s="200" t="str">
        <f t="shared" si="113"/>
        <v>Leicester</v>
      </c>
      <c r="AA67" s="393">
        <f t="shared" si="114"/>
        <v>6</v>
      </c>
      <c r="AB67" s="275" t="str">
        <f t="shared" si="129"/>
        <v>Kettering</v>
      </c>
      <c r="AC67" s="68">
        <f t="shared" si="130"/>
        <v>7</v>
      </c>
      <c r="AD67" s="68">
        <f t="shared" si="131"/>
        <v>153</v>
      </c>
      <c r="AE67" s="366">
        <f t="shared" si="132"/>
        <v>3</v>
      </c>
      <c r="AF67" s="276">
        <f t="shared" si="115"/>
        <v>0</v>
      </c>
      <c r="AG67" s="276">
        <f t="shared" si="116"/>
        <v>1</v>
      </c>
      <c r="AH67" s="276">
        <f>IF(AND($AC67=$AC70,$AD67&lt;$AD70),1,0)</f>
        <v>0</v>
      </c>
      <c r="AI67" s="276">
        <f>IF(AND($AC67=$AC66,$AD67&gt;$AD66),-1,0)</f>
        <v>0</v>
      </c>
      <c r="AJ67" s="276">
        <f>IF(AND($AC67=$AC65,$AD67&gt;$AD65),-1,0)</f>
        <v>0</v>
      </c>
      <c r="AK67" s="276">
        <f>IF(AND($AC67=$AC64,$AD67&gt;$AD64),-1,0)</f>
        <v>0</v>
      </c>
      <c r="AL67" s="277">
        <f>IF(AND($AC67=$AC63,$AD67&gt;$AD63),-1,0)</f>
        <v>0</v>
      </c>
      <c r="AM67"/>
      <c r="AN67" s="370">
        <v>5</v>
      </c>
      <c r="AO67" s="379" t="str">
        <f t="shared" si="133"/>
        <v>Leicester</v>
      </c>
      <c r="AP67" s="404">
        <f t="shared" si="117"/>
        <v>164</v>
      </c>
      <c r="AQ67" s="386">
        <f t="shared" si="134"/>
        <v>8</v>
      </c>
      <c r="AR67" s="392">
        <f>RANK(AQ67,AQ$63:AQ$70,0)+COUNTIF(AQ$63:AQ67,AQ67)-1</f>
        <v>8</v>
      </c>
      <c r="AS67" s="200" t="str">
        <f t="shared" si="135"/>
        <v>Leicester</v>
      </c>
      <c r="AT67" s="393">
        <f t="shared" si="118"/>
        <v>5</v>
      </c>
      <c r="AU67" s="275" t="str">
        <f t="shared" si="136"/>
        <v>Coventry Godiva</v>
      </c>
      <c r="AV67" s="68">
        <f t="shared" si="137"/>
        <v>11</v>
      </c>
      <c r="AW67" s="68">
        <f t="shared" si="138"/>
        <v>260.5</v>
      </c>
      <c r="AX67" s="366">
        <f t="shared" si="139"/>
        <v>4</v>
      </c>
      <c r="AY67" s="276">
        <f t="shared" si="119"/>
        <v>0</v>
      </c>
      <c r="AZ67" s="276">
        <f t="shared" si="120"/>
        <v>0</v>
      </c>
      <c r="BA67" s="276">
        <f>IF(AND($AV67=$AV70,$AW67&lt;$AW70),1,0)</f>
        <v>0</v>
      </c>
      <c r="BB67" s="276">
        <f>IF(AND($AV67=$AV66,$AW67&gt;$AW66),-1,0)</f>
        <v>0</v>
      </c>
      <c r="BC67" s="276">
        <f>IF(AND($AV67=$AV65,$AW67&gt;$AW65),-1,0)</f>
        <v>0</v>
      </c>
      <c r="BD67" s="276">
        <f>IF(AND($AV67=$AV64,$AW67&gt;$AW64),-1,0)</f>
        <v>0</v>
      </c>
      <c r="BE67" s="277">
        <f>IF(AND($AV67=$AV63,$AW67&gt;$AW63),-1,0)</f>
        <v>0</v>
      </c>
      <c r="BF67" s="75" t="str">
        <f t="shared" si="121"/>
        <v>Leicester</v>
      </c>
      <c r="BG67" s="374">
        <f t="shared" si="140"/>
        <v>5</v>
      </c>
      <c r="BH67" s="18">
        <f t="shared" si="141"/>
        <v>2</v>
      </c>
      <c r="BI67" s="366">
        <f t="shared" si="142"/>
        <v>1</v>
      </c>
    </row>
    <row r="68" spans="1:68" s="75" customFormat="1" x14ac:dyDescent="0.25">
      <c r="A68" s="107" t="str">
        <f>'Event Details'!D$28</f>
        <v>R</v>
      </c>
      <c r="B68" s="32">
        <f>IF(A$2&gt;=6,6,"")</f>
        <v>6</v>
      </c>
      <c r="C68" s="108" t="str">
        <f>IF(B68="","",'Event Details'!E$28)</f>
        <v>Rugby &amp; N'hampton</v>
      </c>
      <c r="D68" s="335">
        <f>IF($E$4&lt;0,"",VLOOKUP($C68,'League Points Match 1'!$C$46:$E$53,2,FALSE))</f>
        <v>130</v>
      </c>
      <c r="E68" s="336">
        <f>IF($E$4&lt;2,"",VLOOKUP($C68,'League Points Match 2'!$C$46:$E$53,2,FALSE))</f>
        <v>89</v>
      </c>
      <c r="F68" s="110">
        <f>IF($E$4&lt;3,"",VLOOKUP($C68,'League Points Match 3'!$C$46:$E$53,2,FALSE))</f>
        <v>115</v>
      </c>
      <c r="G68" s="374">
        <f>IF(D68="","",RANK(D68,D$63:D$70,0)+COUNTIF(D$63:D68,D68)-1)</f>
        <v>1</v>
      </c>
      <c r="H68" s="18">
        <f>IF(E68="","",RANK(E68,E$63:E$70,0)+COUNTIF(E$63:E68,E68)-1)</f>
        <v>4</v>
      </c>
      <c r="I68" s="366">
        <f>IF(F68="","",RANK(F68,F$63:F$70,0)+COUNTIF(F$63:F68,F68)-1)</f>
        <v>2</v>
      </c>
      <c r="J68" t="str">
        <f t="shared" si="122"/>
        <v>Rugby &amp; N'hampton</v>
      </c>
      <c r="K68" s="402">
        <f t="shared" si="123"/>
        <v>3</v>
      </c>
      <c r="L68" s="361" t="str">
        <f t="shared" si="106"/>
        <v>Kettering</v>
      </c>
      <c r="M68" s="18">
        <f t="shared" si="107"/>
        <v>71</v>
      </c>
      <c r="N68" s="366">
        <f t="shared" si="124"/>
        <v>3</v>
      </c>
      <c r="O68" s="361" t="str">
        <f t="shared" si="108"/>
        <v>Stratford</v>
      </c>
      <c r="P68" s="18">
        <f t="shared" si="109"/>
        <v>76</v>
      </c>
      <c r="Q68" s="366">
        <f t="shared" si="125"/>
        <v>3</v>
      </c>
      <c r="R68" s="361" t="str">
        <f t="shared" si="110"/>
        <v>Kettering</v>
      </c>
      <c r="S68" s="18">
        <f t="shared" si="111"/>
        <v>90</v>
      </c>
      <c r="T68" s="366">
        <f t="shared" si="126"/>
        <v>3</v>
      </c>
      <c r="U68" s="370">
        <v>6</v>
      </c>
      <c r="V68" s="379" t="str">
        <f t="shared" si="127"/>
        <v>Rugby &amp; N'hampton</v>
      </c>
      <c r="W68" s="404">
        <f t="shared" si="112"/>
        <v>219</v>
      </c>
      <c r="X68" s="386">
        <f t="shared" si="128"/>
        <v>13</v>
      </c>
      <c r="Y68" s="392">
        <f>RANK(X68,X$63:X$70,0)+COUNTIF(X$63:X68,X68)-1</f>
        <v>2</v>
      </c>
      <c r="Z68" s="200" t="str">
        <f t="shared" si="113"/>
        <v>Rugby &amp; N'hampton</v>
      </c>
      <c r="AA68" s="393">
        <f t="shared" si="114"/>
        <v>7</v>
      </c>
      <c r="AB68" s="275" t="str">
        <f t="shared" si="129"/>
        <v>Leicester</v>
      </c>
      <c r="AC68" s="68">
        <f t="shared" si="130"/>
        <v>7</v>
      </c>
      <c r="AD68" s="68">
        <f t="shared" si="131"/>
        <v>123</v>
      </c>
      <c r="AE68" s="366">
        <f t="shared" si="132"/>
        <v>3</v>
      </c>
      <c r="AF68" s="276">
        <f t="shared" si="115"/>
        <v>1</v>
      </c>
      <c r="AG68" s="276">
        <f t="shared" si="116"/>
        <v>0</v>
      </c>
      <c r="AH68" s="276">
        <f>IF(AND($AC68=$AC67,$AD68&gt;$AD67),-1,0)</f>
        <v>0</v>
      </c>
      <c r="AI68" s="276">
        <f>IF(AND($AC68=$AC66,$AD68&gt;$AD66),-1,0)</f>
        <v>0</v>
      </c>
      <c r="AJ68" s="276">
        <f>IF(AND($AC68=$AC65,$AD68&gt;$AD65),-1,0)</f>
        <v>0</v>
      </c>
      <c r="AK68" s="276">
        <f>IF(AND($AC68=$AC64,$AD68&gt;$AD64),-1,0)</f>
        <v>0</v>
      </c>
      <c r="AL68" s="277">
        <f>IF(AND($AC68=$AC63,$AD68&gt;$AD63),-1,0)</f>
        <v>0</v>
      </c>
      <c r="AM68"/>
      <c r="AN68" s="370">
        <v>6</v>
      </c>
      <c r="AO68" s="379" t="str">
        <f t="shared" si="133"/>
        <v>Rugby &amp; N'hampton</v>
      </c>
      <c r="AP68" s="404">
        <f t="shared" si="117"/>
        <v>334</v>
      </c>
      <c r="AQ68" s="386">
        <f t="shared" si="134"/>
        <v>20</v>
      </c>
      <c r="AR68" s="392">
        <f>RANK(AQ68,AQ$63:AQ$70,0)+COUNTIF(AQ$63:AQ68,AQ68)-1</f>
        <v>2</v>
      </c>
      <c r="AS68" s="200" t="str">
        <f t="shared" si="135"/>
        <v>Rugby &amp; N'hampton</v>
      </c>
      <c r="AT68" s="393">
        <f t="shared" si="118"/>
        <v>6</v>
      </c>
      <c r="AU68" s="275" t="str">
        <f t="shared" si="136"/>
        <v>Kettering</v>
      </c>
      <c r="AV68" s="68">
        <f t="shared" si="137"/>
        <v>10</v>
      </c>
      <c r="AW68" s="68">
        <f t="shared" si="138"/>
        <v>243</v>
      </c>
      <c r="AX68" s="366">
        <f t="shared" si="139"/>
        <v>3</v>
      </c>
      <c r="AY68" s="276">
        <f t="shared" si="119"/>
        <v>0</v>
      </c>
      <c r="AZ68" s="276">
        <f t="shared" si="120"/>
        <v>0</v>
      </c>
      <c r="BA68" s="276">
        <f>IF(AND($AV68=$AV67,$AW68&gt;$AW67),-1,0)</f>
        <v>0</v>
      </c>
      <c r="BB68" s="276">
        <f>IF(AND($AV68=$AV66,$AW68&gt;$AW66),-1,0)</f>
        <v>0</v>
      </c>
      <c r="BC68" s="276">
        <f>IF(AND($AV68=$AV65,$AW68&gt;$AW65),-1,0)</f>
        <v>0</v>
      </c>
      <c r="BD68" s="276">
        <f>IF(AND($AV68=$AV64,$AW68&gt;$AW64),-1,0)</f>
        <v>0</v>
      </c>
      <c r="BE68" s="277">
        <f>IF(AND($AV68=$AV63,$AW68&gt;$AW63),-1,0)</f>
        <v>0</v>
      </c>
      <c r="BF68" s="75" t="str">
        <f t="shared" si="121"/>
        <v>Rugby &amp; N'hampton</v>
      </c>
      <c r="BG68" s="374">
        <f t="shared" si="140"/>
        <v>8</v>
      </c>
      <c r="BH68" s="18">
        <f t="shared" si="141"/>
        <v>5</v>
      </c>
      <c r="BI68" s="366">
        <f t="shared" si="142"/>
        <v>7</v>
      </c>
    </row>
    <row r="69" spans="1:68" s="75" customFormat="1" x14ac:dyDescent="0.25">
      <c r="A69" s="107" t="str">
        <f>'Event Details'!D$29</f>
        <v>M</v>
      </c>
      <c r="B69" s="32">
        <f>IF(A$2&gt;=7,7,"")</f>
        <v>7</v>
      </c>
      <c r="C69" s="108" t="str">
        <f>IF(B69="","",'Event Details'!E$29)</f>
        <v>Solihull</v>
      </c>
      <c r="D69" s="335">
        <f>IF($E$4&lt;0,"",VLOOKUP($C69,'League Points Match 1'!$C$46:$E$53,2,FALSE))</f>
        <v>127.5</v>
      </c>
      <c r="E69" s="336">
        <f>IF($E$4&lt;2,"",VLOOKUP($C69,'League Points Match 2'!$C$46:$E$53,2,FALSE))</f>
        <v>136</v>
      </c>
      <c r="F69" s="110">
        <f>IF($E$4&lt;3,"",VLOOKUP($C69,'League Points Match 3'!$C$46:$E$53,2,FALSE))</f>
        <v>144</v>
      </c>
      <c r="G69" s="374">
        <f>IF(D69="","",RANK(D69,D$63:D$70,0)+COUNTIF(D$63:D69,D69)-1)</f>
        <v>2</v>
      </c>
      <c r="H69" s="18">
        <f>IF(E69="","",RANK(E69,E$63:E$70,0)+COUNTIF(E$63:E69,E69)-1)</f>
        <v>1</v>
      </c>
      <c r="I69" s="366">
        <f>IF(F69="","",RANK(F69,F$63:F$70,0)+COUNTIF(F$63:F69,F69)-1)</f>
        <v>1</v>
      </c>
      <c r="J69" t="str">
        <f t="shared" si="122"/>
        <v>Solihull</v>
      </c>
      <c r="K69" s="402">
        <f t="shared" si="123"/>
        <v>2</v>
      </c>
      <c r="L69" s="361" t="str">
        <f t="shared" si="106"/>
        <v>Coventry Godiva</v>
      </c>
      <c r="M69" s="18">
        <f t="shared" si="107"/>
        <v>70.5</v>
      </c>
      <c r="N69" s="366">
        <f t="shared" si="124"/>
        <v>2</v>
      </c>
      <c r="O69" s="361" t="str">
        <f t="shared" si="108"/>
        <v>Leicester</v>
      </c>
      <c r="P69" s="18">
        <f t="shared" si="109"/>
        <v>39</v>
      </c>
      <c r="Q69" s="366">
        <f t="shared" si="125"/>
        <v>2</v>
      </c>
      <c r="R69" s="361" t="str">
        <f t="shared" si="110"/>
        <v>Coventry Godiva</v>
      </c>
      <c r="S69" s="18">
        <f t="shared" si="111"/>
        <v>59</v>
      </c>
      <c r="T69" s="366">
        <f t="shared" si="126"/>
        <v>2</v>
      </c>
      <c r="U69" s="370">
        <v>7</v>
      </c>
      <c r="V69" s="379" t="str">
        <f t="shared" si="127"/>
        <v>Solihull</v>
      </c>
      <c r="W69" s="404">
        <f t="shared" si="112"/>
        <v>263.5</v>
      </c>
      <c r="X69" s="386">
        <f t="shared" si="128"/>
        <v>15</v>
      </c>
      <c r="Y69" s="392">
        <f>RANK(X69,X$63:X$70,0)+COUNTIF(X$63:X69,X69)-1</f>
        <v>1</v>
      </c>
      <c r="Z69" s="200" t="str">
        <f t="shared" si="113"/>
        <v>Solihull</v>
      </c>
      <c r="AA69" s="393">
        <f t="shared" si="114"/>
        <v>5</v>
      </c>
      <c r="AB69" s="275" t="str">
        <f t="shared" si="129"/>
        <v>Stratford</v>
      </c>
      <c r="AC69" s="68">
        <f t="shared" si="130"/>
        <v>7</v>
      </c>
      <c r="AD69" s="68">
        <f t="shared" si="131"/>
        <v>157</v>
      </c>
      <c r="AE69" s="366">
        <f t="shared" si="132"/>
        <v>3</v>
      </c>
      <c r="AF69" s="276">
        <f t="shared" si="115"/>
        <v>0</v>
      </c>
      <c r="AG69" s="276">
        <f>IF(AND($AC69=$AC68,$AD69&gt;$AD68),-1,0)</f>
        <v>-1</v>
      </c>
      <c r="AH69" s="276">
        <f>IF(AND($AC69=$AC67,$AD69&gt;$AD67),-1,0)</f>
        <v>-1</v>
      </c>
      <c r="AI69" s="276">
        <f>IF(AND($AC69=$AC66,$AD69&gt;$AD66),-1,0)</f>
        <v>0</v>
      </c>
      <c r="AJ69" s="276">
        <f>IF(AND($AC69=$AC65,$AD69&gt;$AD65),-1,0)</f>
        <v>0</v>
      </c>
      <c r="AK69" s="276">
        <f>IF(AND($AC69=$AC64,$AD69&gt;$AD64),-1,0)</f>
        <v>0</v>
      </c>
      <c r="AL69" s="277">
        <f>IF(AND($AC69=$AC63,$AD69&gt;$AD63),-1,0)</f>
        <v>0</v>
      </c>
      <c r="AM69"/>
      <c r="AN69" s="370">
        <v>7</v>
      </c>
      <c r="AO69" s="379" t="str">
        <f t="shared" si="133"/>
        <v>Solihull</v>
      </c>
      <c r="AP69" s="404">
        <f t="shared" si="117"/>
        <v>407.5</v>
      </c>
      <c r="AQ69" s="386">
        <f t="shared" si="134"/>
        <v>23</v>
      </c>
      <c r="AR69" s="392">
        <f>RANK(AQ69,AQ$63:AQ$70,0)+COUNTIF(AQ$63:AQ69,AQ69)-1</f>
        <v>1</v>
      </c>
      <c r="AS69" s="200" t="str">
        <f t="shared" si="135"/>
        <v>Solihull</v>
      </c>
      <c r="AT69" s="393">
        <f t="shared" si="118"/>
        <v>7</v>
      </c>
      <c r="AU69" s="275" t="str">
        <f t="shared" si="136"/>
        <v>Banbury</v>
      </c>
      <c r="AV69" s="68">
        <f t="shared" si="137"/>
        <v>8</v>
      </c>
      <c r="AW69" s="68">
        <f t="shared" si="138"/>
        <v>188</v>
      </c>
      <c r="AX69" s="366">
        <f t="shared" si="139"/>
        <v>1.5</v>
      </c>
      <c r="AY69" s="276">
        <f t="shared" si="119"/>
        <v>0</v>
      </c>
      <c r="AZ69" s="276">
        <f>IF(AND($AV69=$AV68,$AW69&gt;$AW68),-1,0)</f>
        <v>0</v>
      </c>
      <c r="BA69" s="276">
        <f>IF(AND($AV69=$AV67,$AW69&gt;$AW67),-1,0)</f>
        <v>0</v>
      </c>
      <c r="BB69" s="276">
        <f>IF(AND($AV69=$AV66,$AW69&gt;$AW66),-1,0)</f>
        <v>0</v>
      </c>
      <c r="BC69" s="276">
        <f>IF(AND($AV69=$AV65,$AW69&gt;$AW65),-1,0)</f>
        <v>0</v>
      </c>
      <c r="BD69" s="276">
        <f>IF(AND($AV69=$AV64,$AW69&gt;$AW64),-1,0)</f>
        <v>0</v>
      </c>
      <c r="BE69" s="277">
        <f>IF(AND($AV69=$AV63,$AW69&gt;$AW63),-1,0)</f>
        <v>0</v>
      </c>
      <c r="BF69" s="75" t="str">
        <f t="shared" si="121"/>
        <v>Solihull</v>
      </c>
      <c r="BG69" s="374">
        <f t="shared" si="140"/>
        <v>7</v>
      </c>
      <c r="BH69" s="18">
        <f t="shared" si="141"/>
        <v>8</v>
      </c>
      <c r="BI69" s="366">
        <f t="shared" si="142"/>
        <v>8</v>
      </c>
    </row>
    <row r="70" spans="1:68" s="75" customFormat="1" x14ac:dyDescent="0.25">
      <c r="A70" s="107" t="str">
        <f>'Event Details'!D$30</f>
        <v>D</v>
      </c>
      <c r="B70" s="32">
        <f>IF(A$2&gt;=8,8,"")</f>
        <v>8</v>
      </c>
      <c r="C70" s="108" t="str">
        <f>IF(B70="","",'Event Details'!E$30)</f>
        <v>Stratford</v>
      </c>
      <c r="D70" s="335">
        <f>IF($E$4&lt;0,"",VLOOKUP($C70,'League Points Match 1'!$C$46:$E$53,2,FALSE))</f>
        <v>81</v>
      </c>
      <c r="E70" s="336">
        <f>IF($E$4&lt;2,"",VLOOKUP($C70,'League Points Match 2'!$C$46:$E$53,2,FALSE))</f>
        <v>76</v>
      </c>
      <c r="F70" s="110">
        <f>IF($E$4&lt;3,"",VLOOKUP($C70,'League Points Match 3'!$C$46:$E$53,2,FALSE))</f>
        <v>100</v>
      </c>
      <c r="G70" s="374">
        <f>IF(D70="","",RANK(D70,D$63:D$70,0)+COUNTIF(D$63:D70,D70)-1)</f>
        <v>5</v>
      </c>
      <c r="H70" s="18">
        <f>IF(E70="","",RANK(E70,E$63:E$70,0)+COUNTIF(E$63:E70,E70)-1)</f>
        <v>6</v>
      </c>
      <c r="I70" s="366">
        <f>IF(F70="","",RANK(F70,F$63:F$70,0)+COUNTIF(F$63:F70,F70)-1)</f>
        <v>4</v>
      </c>
      <c r="J70" t="str">
        <f t="shared" si="122"/>
        <v>Stratford</v>
      </c>
      <c r="K70" s="402">
        <f t="shared" si="123"/>
        <v>1</v>
      </c>
      <c r="L70" s="361" t="str">
        <f t="shared" si="106"/>
        <v>Banbury</v>
      </c>
      <c r="M70" s="18">
        <f t="shared" si="107"/>
        <v>53</v>
      </c>
      <c r="N70" s="366">
        <f t="shared" si="124"/>
        <v>1</v>
      </c>
      <c r="O70" s="361" t="str">
        <f t="shared" si="108"/>
        <v>Banbury</v>
      </c>
      <c r="P70" s="18">
        <f t="shared" si="109"/>
        <v>27</v>
      </c>
      <c r="Q70" s="366">
        <f t="shared" si="125"/>
        <v>1</v>
      </c>
      <c r="R70" s="361" t="str">
        <f t="shared" si="110"/>
        <v>Leicester</v>
      </c>
      <c r="S70" s="18">
        <f t="shared" si="111"/>
        <v>41</v>
      </c>
      <c r="T70" s="366">
        <f t="shared" si="126"/>
        <v>1</v>
      </c>
      <c r="U70" s="370">
        <v>8</v>
      </c>
      <c r="V70" s="379" t="str">
        <f t="shared" si="127"/>
        <v>Stratford</v>
      </c>
      <c r="W70" s="404">
        <f t="shared" si="112"/>
        <v>157</v>
      </c>
      <c r="X70" s="386">
        <f t="shared" si="128"/>
        <v>7</v>
      </c>
      <c r="Y70" s="392">
        <f>RANK(X70,X$63:X$70,0)+COUNTIF(X$63:X70,X70)-1</f>
        <v>7</v>
      </c>
      <c r="Z70" s="200" t="str">
        <f t="shared" si="113"/>
        <v>Stratford</v>
      </c>
      <c r="AA70" s="393">
        <f t="shared" si="114"/>
        <v>8</v>
      </c>
      <c r="AB70" s="275" t="str">
        <f t="shared" si="129"/>
        <v>Banbury</v>
      </c>
      <c r="AC70" s="68">
        <f t="shared" si="130"/>
        <v>2</v>
      </c>
      <c r="AD70" s="68">
        <f t="shared" si="131"/>
        <v>80</v>
      </c>
      <c r="AE70" s="366">
        <f t="shared" si="132"/>
        <v>1</v>
      </c>
      <c r="AF70" s="276">
        <f>IF(AND($AC70=$AC69,$AD70&gt;$AD69),-1,0)</f>
        <v>0</v>
      </c>
      <c r="AG70" s="276">
        <f>IF(AND($AC70=$AC68,$AD70&gt;$AD68),-1,0)</f>
        <v>0</v>
      </c>
      <c r="AH70" s="276">
        <f>IF(AND($AC70=$AC67,$AD70&gt;$AD67),-1,0)</f>
        <v>0</v>
      </c>
      <c r="AI70" s="276">
        <f>IF(AND($AC70=$AC66,$AD70&gt;$AD66),-1,0)</f>
        <v>0</v>
      </c>
      <c r="AJ70" s="276">
        <f>IF(AND($AC70=$AC65,$AD70&gt;$AD65),-1,0)</f>
        <v>0</v>
      </c>
      <c r="AK70" s="276">
        <f>IF(AND($AC70=$AC64,$AD70&gt;$AD64),-1,0)</f>
        <v>0</v>
      </c>
      <c r="AL70" s="277">
        <f>IF(AND($AC70=$AC63,$AD70&gt;$AD63),-1,0)</f>
        <v>0</v>
      </c>
      <c r="AM70"/>
      <c r="AN70" s="370">
        <v>8</v>
      </c>
      <c r="AO70" s="379" t="str">
        <f t="shared" si="133"/>
        <v>Stratford</v>
      </c>
      <c r="AP70" s="404">
        <f t="shared" si="117"/>
        <v>257</v>
      </c>
      <c r="AQ70" s="386">
        <f t="shared" si="134"/>
        <v>12</v>
      </c>
      <c r="AR70" s="392">
        <f>RANK(AQ70,AQ$63:AQ$70,0)+COUNTIF(AQ$63:AQ70,AQ70)-1</f>
        <v>4</v>
      </c>
      <c r="AS70" s="200" t="str">
        <f t="shared" si="135"/>
        <v>Stratford</v>
      </c>
      <c r="AT70" s="393">
        <f t="shared" si="118"/>
        <v>8</v>
      </c>
      <c r="AU70" s="275" t="str">
        <f t="shared" si="136"/>
        <v>Leicester</v>
      </c>
      <c r="AV70" s="68">
        <f t="shared" si="137"/>
        <v>8</v>
      </c>
      <c r="AW70" s="68">
        <f t="shared" si="138"/>
        <v>164</v>
      </c>
      <c r="AX70" s="366">
        <f t="shared" si="139"/>
        <v>1.5</v>
      </c>
      <c r="AY70" s="276">
        <f>IF(AND($AV70=$AV69,$AW70&gt;$AW69),-1,0)</f>
        <v>0</v>
      </c>
      <c r="AZ70" s="276">
        <f>IF(AND($AV70=$AV68,$AW70&gt;$AW68),-1,0)</f>
        <v>0</v>
      </c>
      <c r="BA70" s="276">
        <f>IF(AND($AV70=$AV67,$AW70&gt;$AW67),-1,0)</f>
        <v>0</v>
      </c>
      <c r="BB70" s="276">
        <f>IF(AND($AV70=$AV66,$AW70&gt;$AW66),-1,0)</f>
        <v>0</v>
      </c>
      <c r="BC70" s="276">
        <f>IF(AND($AV70=$AV65,$AW70&gt;$AW65),-1,0)</f>
        <v>0</v>
      </c>
      <c r="BD70" s="276">
        <f>IF(AND($AV70=$AV64,$AW70&gt;$AW64),-1,0)</f>
        <v>0</v>
      </c>
      <c r="BE70" s="277">
        <f>IF(AND($AV70=$AV63,$AW70&gt;$AW63),-1,0)</f>
        <v>0</v>
      </c>
      <c r="BF70" s="75" t="str">
        <f t="shared" si="121"/>
        <v>Stratford</v>
      </c>
      <c r="BG70" s="374">
        <f t="shared" si="140"/>
        <v>4</v>
      </c>
      <c r="BH70" s="18">
        <f t="shared" si="141"/>
        <v>3</v>
      </c>
      <c r="BI70" s="366">
        <f t="shared" si="142"/>
        <v>5</v>
      </c>
    </row>
    <row r="71" spans="1:68" s="75" customFormat="1" ht="13.8" thickBot="1" x14ac:dyDescent="0.3">
      <c r="A71" s="107">
        <f>'Event Details'!D$31</f>
        <v>0</v>
      </c>
      <c r="B71" s="39" t="str">
        <f>IF(A$2&gt;=9,9,"")</f>
        <v/>
      </c>
      <c r="C71" s="135" t="str">
        <f>IF(B71="","",'Event Details'!E$31)</f>
        <v/>
      </c>
      <c r="D71" s="136"/>
      <c r="E71" s="137"/>
      <c r="F71" s="137"/>
      <c r="G71" s="407"/>
      <c r="H71" s="408"/>
      <c r="I71" s="409"/>
      <c r="J71"/>
      <c r="K71" s="394"/>
      <c r="L71" s="363"/>
      <c r="M71" s="364"/>
      <c r="N71" s="365"/>
      <c r="O71" s="363"/>
      <c r="P71" s="364"/>
      <c r="Q71" s="365"/>
      <c r="R71" s="363"/>
      <c r="S71" s="364"/>
      <c r="T71" s="365"/>
      <c r="U71" s="371" t="str">
        <f>IF(T$2&gt;=9,9,"")</f>
        <v/>
      </c>
      <c r="V71" s="42" t="str">
        <f>IF(Q71="","",'Event Details'!W$30)</f>
        <v/>
      </c>
      <c r="W71" s="387"/>
      <c r="X71" s="388"/>
      <c r="Y71" s="389"/>
      <c r="Z71" s="42" t="str">
        <f>IF(U71="","",'Event Details'!AA$30)</f>
        <v/>
      </c>
      <c r="AA71" s="394"/>
      <c r="AB71" s="375"/>
      <c r="AC71" s="378"/>
      <c r="AD71" s="378"/>
      <c r="AE71" s="378"/>
      <c r="AF71" s="378"/>
      <c r="AG71" s="378"/>
      <c r="AH71" s="378"/>
      <c r="AI71" s="378"/>
      <c r="AJ71" s="378"/>
      <c r="AK71" s="378"/>
      <c r="AL71" s="376"/>
      <c r="AM71"/>
      <c r="AN71" s="371" t="str">
        <f>IF(BH$2&gt;=9,9,"")</f>
        <v/>
      </c>
      <c r="AO71" s="42" t="str">
        <f>IF(T71="","",'Event Details'!AR$30)</f>
        <v/>
      </c>
      <c r="AP71" s="387"/>
      <c r="AQ71" s="388"/>
      <c r="AR71" s="389"/>
      <c r="AS71" s="42" t="str">
        <f>IF(AN71="","",'Event Details'!AV$30)</f>
        <v/>
      </c>
      <c r="AT71" s="394"/>
      <c r="AU71" s="375"/>
      <c r="AV71" s="378"/>
      <c r="AW71" s="378"/>
      <c r="AX71" s="376"/>
      <c r="AY71" s="378"/>
      <c r="AZ71" s="378"/>
      <c r="BA71" s="378"/>
      <c r="BB71" s="378"/>
      <c r="BC71" s="378"/>
      <c r="BD71" s="378"/>
      <c r="BE71" s="376"/>
      <c r="BG71" s="407"/>
      <c r="BH71" s="408"/>
      <c r="BI71" s="409"/>
    </row>
    <row r="72" spans="1:68" s="75" customFormat="1" x14ac:dyDescent="0.25">
      <c r="D72" s="70">
        <f>SUM(D63:D71)</f>
        <v>735</v>
      </c>
      <c r="E72" s="70">
        <f>SUM(E63:E71)</f>
        <v>707</v>
      </c>
      <c r="F72" s="70">
        <f>SUM(F63:F71)</f>
        <v>752</v>
      </c>
      <c r="G72" s="70">
        <f>MAX(G63:G71)</f>
        <v>8</v>
      </c>
      <c r="H72" s="70">
        <f>MAX(H63:H71)</f>
        <v>8</v>
      </c>
      <c r="I72" s="70">
        <f>MAX(I63:I71)</f>
        <v>8</v>
      </c>
      <c r="J72"/>
      <c r="K72" s="9"/>
      <c r="L72"/>
      <c r="M72"/>
      <c r="N72"/>
      <c r="O72"/>
      <c r="P72"/>
      <c r="Q72"/>
      <c r="R72"/>
      <c r="S72"/>
      <c r="T72"/>
      <c r="U72"/>
      <c r="V72"/>
      <c r="W72" s="70"/>
      <c r="X72" s="70"/>
      <c r="Y72"/>
      <c r="Z72" s="70"/>
      <c r="AA72"/>
      <c r="AB72"/>
      <c r="AC72"/>
      <c r="AD72" s="405">
        <f>SUM(AE63:AE71)</f>
        <v>36</v>
      </c>
      <c r="AE72"/>
      <c r="AF72"/>
      <c r="AG72"/>
      <c r="AH72"/>
      <c r="AI72"/>
      <c r="AJ72"/>
      <c r="AK72"/>
      <c r="AL72"/>
      <c r="AM72"/>
      <c r="AN72"/>
      <c r="AO72"/>
      <c r="AP72" s="70"/>
      <c r="AQ72" s="70"/>
      <c r="AR72"/>
      <c r="AS72" s="70"/>
      <c r="AT72"/>
      <c r="AU72"/>
      <c r="AV72"/>
      <c r="AW72" s="405">
        <f>SUM(AX63:AX71)</f>
        <v>36</v>
      </c>
      <c r="AX72"/>
      <c r="AY72"/>
      <c r="AZ72"/>
      <c r="BA72"/>
      <c r="BB72"/>
      <c r="BC72"/>
      <c r="BD72"/>
      <c r="BE72"/>
      <c r="BG72" s="70">
        <f>MAX(BG63:BG71)</f>
        <v>8</v>
      </c>
      <c r="BH72" s="70">
        <f>MAX(BH63:BH71)</f>
        <v>8</v>
      </c>
      <c r="BI72" s="70">
        <f>MAX(BI63:BI71)</f>
        <v>8</v>
      </c>
    </row>
    <row r="73" spans="1:68" s="75" customFormat="1" x14ac:dyDescent="0.25">
      <c r="M73" s="154"/>
      <c r="O73" s="70"/>
      <c r="P73" s="70"/>
      <c r="Q73" s="70"/>
      <c r="R73" s="70"/>
      <c r="S73" s="70"/>
      <c r="T73" s="77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</row>
    <row r="74" spans="1:68" s="75" customFormat="1" ht="15.6" x14ac:dyDescent="0.3">
      <c r="D74" s="423" t="s">
        <v>99</v>
      </c>
      <c r="E74" s="70"/>
      <c r="F74" s="70"/>
      <c r="G74" s="70"/>
      <c r="H74" s="81" t="str">
        <f>H$6</f>
        <v>Division 1</v>
      </c>
      <c r="I74" s="70"/>
      <c r="J74"/>
      <c r="K74" s="9"/>
      <c r="L74">
        <v>4</v>
      </c>
      <c r="M74">
        <v>2</v>
      </c>
      <c r="N74"/>
      <c r="O74">
        <v>3</v>
      </c>
      <c r="P74">
        <v>3</v>
      </c>
      <c r="Q74"/>
      <c r="R74">
        <v>2</v>
      </c>
      <c r="S74">
        <v>4</v>
      </c>
      <c r="T74"/>
      <c r="U74"/>
      <c r="V74"/>
      <c r="W74" s="79"/>
      <c r="X74" s="79">
        <v>3</v>
      </c>
      <c r="Y74"/>
      <c r="Z74" s="79"/>
      <c r="AA74">
        <v>2</v>
      </c>
      <c r="AB74">
        <v>3</v>
      </c>
      <c r="AC74">
        <v>2</v>
      </c>
      <c r="AD74"/>
      <c r="AE74"/>
      <c r="AF74"/>
      <c r="AG74"/>
      <c r="AH74"/>
      <c r="AI74"/>
      <c r="AJ74"/>
      <c r="AK74"/>
      <c r="AL74"/>
      <c r="AM74"/>
      <c r="AN74"/>
      <c r="AO74"/>
      <c r="AP74" s="79"/>
      <c r="AQ74" s="79">
        <v>3</v>
      </c>
      <c r="AR74"/>
      <c r="AS74" s="79"/>
      <c r="AT74">
        <v>2</v>
      </c>
      <c r="AU74">
        <v>3</v>
      </c>
      <c r="AV74">
        <v>2</v>
      </c>
      <c r="AW74"/>
      <c r="AX74"/>
      <c r="AY74"/>
      <c r="AZ74"/>
      <c r="BA74"/>
      <c r="BB74"/>
      <c r="BC74"/>
      <c r="BD74"/>
      <c r="BE74"/>
      <c r="BF74" s="79"/>
      <c r="BG74" s="75">
        <v>3</v>
      </c>
      <c r="BH74" s="75">
        <v>3</v>
      </c>
      <c r="BI74" s="75">
        <v>3</v>
      </c>
    </row>
    <row r="75" spans="1:68" s="79" customFormat="1" ht="16.2" thickBot="1" x14ac:dyDescent="0.35">
      <c r="E75" s="158"/>
      <c r="F75" s="158"/>
      <c r="G75" s="158"/>
      <c r="H75" s="158"/>
      <c r="I75" s="158"/>
      <c r="J75"/>
      <c r="K75" s="9"/>
      <c r="L75"/>
      <c r="M75"/>
      <c r="N75"/>
      <c r="O75"/>
      <c r="P75"/>
      <c r="Q75"/>
      <c r="R75"/>
      <c r="S75"/>
      <c r="T75"/>
      <c r="U75"/>
      <c r="V75"/>
      <c r="W75" s="75"/>
      <c r="X75" s="75"/>
      <c r="Y75"/>
      <c r="Z75" s="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75"/>
      <c r="AQ75" s="75"/>
      <c r="AR75"/>
      <c r="AS75" s="75"/>
      <c r="AT75"/>
      <c r="AU75"/>
      <c r="AV75"/>
      <c r="AW75"/>
      <c r="AX75"/>
      <c r="AY75"/>
      <c r="AZ75"/>
      <c r="BA75"/>
      <c r="BB75"/>
      <c r="BC75"/>
      <c r="BD75"/>
      <c r="BE75"/>
      <c r="BF75" s="75"/>
      <c r="BG75" s="75"/>
      <c r="BH75" s="75"/>
      <c r="BI75" s="75"/>
    </row>
    <row r="76" spans="1:68" s="75" customFormat="1" ht="13.8" thickBot="1" x14ac:dyDescent="0.3">
      <c r="D76" s="552" t="s">
        <v>79</v>
      </c>
      <c r="E76" s="552"/>
      <c r="F76" s="552"/>
      <c r="G76" s="551" t="s">
        <v>81</v>
      </c>
      <c r="H76" s="552"/>
      <c r="I76" s="553"/>
      <c r="J76"/>
      <c r="K76" s="9"/>
      <c r="L76" s="545" t="s">
        <v>121</v>
      </c>
      <c r="M76" s="546"/>
      <c r="N76" s="546"/>
      <c r="O76" s="546"/>
      <c r="P76" s="546"/>
      <c r="Q76" s="546"/>
      <c r="R76" s="546"/>
      <c r="S76" s="546"/>
      <c r="T76" s="547"/>
      <c r="U76" s="545" t="s">
        <v>118</v>
      </c>
      <c r="V76" s="546"/>
      <c r="W76" s="546"/>
      <c r="X76" s="546"/>
      <c r="Y76" s="547"/>
      <c r="Z76"/>
      <c r="AA76" s="539" t="s">
        <v>117</v>
      </c>
      <c r="AB76" s="540"/>
      <c r="AC76" s="540"/>
      <c r="AD76" s="540"/>
      <c r="AE76" s="540"/>
      <c r="AF76" s="540"/>
      <c r="AG76" s="540"/>
      <c r="AH76" s="540"/>
      <c r="AI76" s="540"/>
      <c r="AJ76" s="540"/>
      <c r="AK76" s="540"/>
      <c r="AL76" s="541"/>
      <c r="AM76"/>
      <c r="AN76" s="542" t="s">
        <v>119</v>
      </c>
      <c r="AO76" s="543"/>
      <c r="AP76" s="543"/>
      <c r="AQ76" s="543"/>
      <c r="AR76" s="544"/>
      <c r="AS76"/>
      <c r="AT76" s="539" t="s">
        <v>120</v>
      </c>
      <c r="AU76" s="540"/>
      <c r="AV76" s="540"/>
      <c r="AW76" s="540"/>
      <c r="AX76" s="540"/>
      <c r="AY76" s="540"/>
      <c r="AZ76" s="540"/>
      <c r="BA76" s="540"/>
      <c r="BB76" s="540"/>
      <c r="BC76" s="540"/>
      <c r="BD76" s="540"/>
      <c r="BE76" s="541"/>
      <c r="BG76" s="554" t="s">
        <v>80</v>
      </c>
      <c r="BH76" s="554"/>
      <c r="BI76" s="554"/>
    </row>
    <row r="77" spans="1:68" s="75" customFormat="1" x14ac:dyDescent="0.25">
      <c r="B77" s="44" t="s">
        <v>49</v>
      </c>
      <c r="C77" s="49" t="s">
        <v>50</v>
      </c>
      <c r="D77" s="339" t="s">
        <v>38</v>
      </c>
      <c r="E77" s="344" t="s">
        <v>38</v>
      </c>
      <c r="F77" s="340" t="s">
        <v>38</v>
      </c>
      <c r="G77" s="339" t="s">
        <v>38</v>
      </c>
      <c r="H77" s="344" t="s">
        <v>38</v>
      </c>
      <c r="I77" s="340" t="s">
        <v>38</v>
      </c>
      <c r="J77"/>
      <c r="K77" s="400"/>
      <c r="L77" s="548" t="s">
        <v>82</v>
      </c>
      <c r="M77" s="549"/>
      <c r="N77" s="550"/>
      <c r="O77" s="548" t="s">
        <v>83</v>
      </c>
      <c r="P77" s="549"/>
      <c r="Q77" s="550"/>
      <c r="R77" s="548" t="s">
        <v>84</v>
      </c>
      <c r="S77" s="549"/>
      <c r="T77" s="550"/>
      <c r="U77" s="360" t="s">
        <v>49</v>
      </c>
      <c r="V77" s="368"/>
      <c r="W77" s="339"/>
      <c r="X77" s="344"/>
      <c r="Y77" s="340"/>
      <c r="Z77" s="390"/>
      <c r="AA77" s="395" t="s">
        <v>116</v>
      </c>
      <c r="AB77" s="384"/>
      <c r="AC77" s="380"/>
      <c r="AD77" s="380"/>
      <c r="AE77" s="380"/>
      <c r="AF77" s="380"/>
      <c r="AG77" s="380"/>
      <c r="AH77" s="380"/>
      <c r="AI77" s="380"/>
      <c r="AJ77" s="380"/>
      <c r="AK77" s="380"/>
      <c r="AL77" s="381"/>
      <c r="AM77"/>
      <c r="AN77" s="400" t="s">
        <v>49</v>
      </c>
      <c r="AO77" s="390" t="s">
        <v>50</v>
      </c>
      <c r="AP77" s="339"/>
      <c r="AQ77" s="344"/>
      <c r="AR77" s="340"/>
      <c r="AS77" s="390" t="s">
        <v>50</v>
      </c>
      <c r="AT77" s="395" t="s">
        <v>116</v>
      </c>
      <c r="AU77" s="384" t="s">
        <v>19</v>
      </c>
      <c r="AV77" s="380"/>
      <c r="AW77" s="380"/>
      <c r="AX77" s="380"/>
      <c r="AY77" s="380"/>
      <c r="AZ77" s="380"/>
      <c r="BA77" s="380"/>
      <c r="BB77" s="380"/>
      <c r="BC77" s="380"/>
      <c r="BD77" s="380"/>
      <c r="BE77" s="381"/>
      <c r="BG77" s="45" t="s">
        <v>38</v>
      </c>
      <c r="BH77" s="82" t="s">
        <v>38</v>
      </c>
      <c r="BI77" s="83" t="s">
        <v>38</v>
      </c>
    </row>
    <row r="78" spans="1:68" s="75" customFormat="1" ht="13.8" thickBot="1" x14ac:dyDescent="0.3">
      <c r="B78" s="85"/>
      <c r="C78" s="86"/>
      <c r="D78" s="337">
        <v>1</v>
      </c>
      <c r="E78" s="88">
        <v>2</v>
      </c>
      <c r="F78" s="338">
        <v>3</v>
      </c>
      <c r="G78" s="337">
        <v>1</v>
      </c>
      <c r="H78" s="88">
        <v>2</v>
      </c>
      <c r="I78" s="338">
        <v>3</v>
      </c>
      <c r="J78"/>
      <c r="K78" s="401" t="s">
        <v>102</v>
      </c>
      <c r="L78" s="292" t="s">
        <v>19</v>
      </c>
      <c r="M78" s="293" t="s">
        <v>88</v>
      </c>
      <c r="N78" s="294" t="s">
        <v>70</v>
      </c>
      <c r="O78" s="292" t="s">
        <v>19</v>
      </c>
      <c r="P78" s="293" t="s">
        <v>88</v>
      </c>
      <c r="Q78" s="294" t="s">
        <v>70</v>
      </c>
      <c r="R78" s="292" t="s">
        <v>19</v>
      </c>
      <c r="S78" s="293" t="s">
        <v>88</v>
      </c>
      <c r="T78" s="294" t="s">
        <v>70</v>
      </c>
      <c r="U78" s="367"/>
      <c r="V78" s="406" t="s">
        <v>19</v>
      </c>
      <c r="W78" s="337" t="s">
        <v>88</v>
      </c>
      <c r="X78" s="88" t="s">
        <v>89</v>
      </c>
      <c r="Y78" s="294" t="s">
        <v>87</v>
      </c>
      <c r="Z78" s="293" t="s">
        <v>19</v>
      </c>
      <c r="AA78" s="396" t="s">
        <v>87</v>
      </c>
      <c r="AB78" s="385" t="s">
        <v>19</v>
      </c>
      <c r="AC78" s="88" t="s">
        <v>89</v>
      </c>
      <c r="AD78" s="88" t="s">
        <v>88</v>
      </c>
      <c r="AE78" s="88" t="s">
        <v>102</v>
      </c>
      <c r="AF78" s="382"/>
      <c r="AG78" s="382"/>
      <c r="AH78" s="382"/>
      <c r="AI78" s="382"/>
      <c r="AJ78" s="382"/>
      <c r="AK78" s="382"/>
      <c r="AL78" s="383"/>
      <c r="AM78"/>
      <c r="AN78" s="403"/>
      <c r="AO78" s="391"/>
      <c r="AP78" s="337" t="s">
        <v>88</v>
      </c>
      <c r="AQ78" s="88" t="s">
        <v>89</v>
      </c>
      <c r="AR78" s="294" t="s">
        <v>87</v>
      </c>
      <c r="AS78" s="391"/>
      <c r="AT78" s="396" t="s">
        <v>87</v>
      </c>
      <c r="AU78" s="385" t="s">
        <v>54</v>
      </c>
      <c r="AV78" s="88" t="s">
        <v>89</v>
      </c>
      <c r="AW78" s="88" t="s">
        <v>88</v>
      </c>
      <c r="AX78" s="88" t="s">
        <v>102</v>
      </c>
      <c r="AY78" s="382"/>
      <c r="AZ78" s="382"/>
      <c r="BA78" s="382"/>
      <c r="BB78" s="382"/>
      <c r="BC78" s="382"/>
      <c r="BD78" s="382"/>
      <c r="BE78" s="383"/>
      <c r="BG78" s="87">
        <v>1</v>
      </c>
      <c r="BH78" s="88">
        <v>2</v>
      </c>
      <c r="BI78" s="90">
        <v>3</v>
      </c>
    </row>
    <row r="79" spans="1:68" s="75" customFormat="1" ht="13.8" thickBot="1" x14ac:dyDescent="0.3">
      <c r="B79" s="50"/>
      <c r="C79" s="50"/>
      <c r="D79" s="345" t="str">
        <f>IF($A$3=1,O$2,IF($A$3=2,O$3,O$4))</f>
        <v>Rugby &amp; N'hampton</v>
      </c>
      <c r="E79" s="95" t="str">
        <f>IF($A$3=1,P$2,IF($A$3=2,P$3,P$4))</f>
        <v>Coventry</v>
      </c>
      <c r="F79" s="346" t="str">
        <f>IF($A$3=1,Q$2,IF($A$3=2,Q$3,Q$4))</f>
        <v>Banbury</v>
      </c>
      <c r="G79" s="292"/>
      <c r="H79" s="413"/>
      <c r="I79" s="414"/>
      <c r="J79"/>
      <c r="K79" s="402"/>
      <c r="L79" s="361"/>
      <c r="M79" s="17"/>
      <c r="N79" s="362"/>
      <c r="O79" s="361"/>
      <c r="P79" s="17"/>
      <c r="Q79" s="362"/>
      <c r="R79" s="361"/>
      <c r="S79" s="17"/>
      <c r="T79" s="362"/>
      <c r="U79" s="369"/>
      <c r="V79"/>
      <c r="W79" s="372"/>
      <c r="X79" s="377"/>
      <c r="Y79" s="373"/>
      <c r="Z79"/>
      <c r="AA79" s="369"/>
      <c r="AB79" s="372"/>
      <c r="AC79" s="377"/>
      <c r="AD79" s="377"/>
      <c r="AE79" s="377"/>
      <c r="AF79" s="377"/>
      <c r="AG79" s="377"/>
      <c r="AH79" s="377"/>
      <c r="AI79" s="377"/>
      <c r="AJ79" s="377"/>
      <c r="AK79" s="377"/>
      <c r="AL79" s="373"/>
      <c r="AM79"/>
      <c r="AN79" s="369"/>
      <c r="AO79"/>
      <c r="AP79" s="372"/>
      <c r="AQ79" s="377"/>
      <c r="AR79" s="373"/>
      <c r="AS79"/>
      <c r="AT79" s="369"/>
      <c r="AU79" s="372"/>
      <c r="AV79" s="377"/>
      <c r="AW79" s="377"/>
      <c r="AX79" s="373"/>
      <c r="AY79" s="377"/>
      <c r="AZ79" s="377"/>
      <c r="BA79" s="377"/>
      <c r="BB79" s="377"/>
      <c r="BC79" s="377"/>
      <c r="BD79" s="377"/>
      <c r="BE79" s="373"/>
      <c r="BG79" s="420"/>
      <c r="BH79" s="421"/>
      <c r="BI79" s="422"/>
    </row>
    <row r="80" spans="1:68" s="75" customFormat="1" x14ac:dyDescent="0.25">
      <c r="A80" s="107" t="str">
        <f>'Event Details'!D$23</f>
        <v>V</v>
      </c>
      <c r="B80" s="32">
        <v>1</v>
      </c>
      <c r="C80" s="108" t="str">
        <f>IF(B80="","",'Event Details'!E$23)</f>
        <v>Amber Valley</v>
      </c>
      <c r="D80" s="347">
        <f>IF(BG29="","",BG29+BG46+BG63)</f>
        <v>17.5</v>
      </c>
      <c r="E80" s="161">
        <f>IF(BH29="","",BH29+BH46+BH63)</f>
        <v>17</v>
      </c>
      <c r="F80" s="348">
        <f>IF(BI29="","",BI29+BI46+BI63)</f>
        <v>17</v>
      </c>
      <c r="G80" s="415">
        <f>IF(D80="","",RANK(D80,D$80:D$87,0)+COUNTIF(D$80:D80,D80)-1)</f>
        <v>2</v>
      </c>
      <c r="H80" s="416">
        <f>IF(E80="","",RANK(E80,E$80:E$87,0)+COUNTIF(E$80:E80,E80)-1)</f>
        <v>4</v>
      </c>
      <c r="I80" s="417">
        <f>IF(F80="","",RANK(F80,F$80:F$87,0)+COUNTIF(F$80:F80,F80)-1)</f>
        <v>3</v>
      </c>
      <c r="J80" t="str">
        <f>C80</f>
        <v>Amber Valley</v>
      </c>
      <c r="K80" s="402">
        <f>K12</f>
        <v>8</v>
      </c>
      <c r="L80" s="361" t="str">
        <f t="shared" ref="L80:L87" si="143">IF(G80="","",VLOOKUP(U80,G$80:J$87,L$74,FALSE))</f>
        <v>Rugby &amp; N'hampton</v>
      </c>
      <c r="M80" s="18">
        <f t="shared" ref="M80:M87" si="144">IF(L80="","",VLOOKUP(L80,C$80:D$87,M$74,FALSE))</f>
        <v>19</v>
      </c>
      <c r="N80" s="366">
        <f>IF(AND(M80&gt;0,M80&lt;&gt;""),SUMIF(M$80:M$87,M80,K$80:K$87)/COUNTIF(M$80:M$87,M80),0)</f>
        <v>8</v>
      </c>
      <c r="O80" s="361" t="str">
        <f t="shared" ref="O80:O87" si="145">IF(H80="","",VLOOKUP(U80,H$80:J$87,O$74,FALSE))</f>
        <v>Coventry Godiva</v>
      </c>
      <c r="P80" s="18">
        <f t="shared" ref="P80:P87" si="146">IF(O80="","",VLOOKUP(O80,C$80:F$87,P$74,FALSE))</f>
        <v>19</v>
      </c>
      <c r="Q80" s="366">
        <f>IF(AND(P80&gt;0,P80&lt;&gt;""),SUMIF(P$80:P$87,P80,K$80:K$87)/COUNTIF(P$80:P$87,P80),0)</f>
        <v>8</v>
      </c>
      <c r="R80" s="361" t="str">
        <f t="shared" ref="R80:R87" si="147">IF(I80="","",VLOOKUP(U80,I$80:J$87,R$74,FALSE))</f>
        <v>Rugby &amp; N'hampton</v>
      </c>
      <c r="S80" s="18">
        <f t="shared" ref="S80:S87" si="148">IF(R80="","",VLOOKUP(R80,C$80:F$87,S$74,FALSE))</f>
        <v>20</v>
      </c>
      <c r="T80" s="366">
        <f>IF(AND(S80&gt;0,S80&lt;&gt;""),SUMIF(S$80:S$87,S80,K$80:K$87)/COUNTIF(S$80:S$87,S80),0)</f>
        <v>8</v>
      </c>
      <c r="U80" s="370">
        <v>1</v>
      </c>
      <c r="V80" s="379" t="str">
        <f>C80</f>
        <v>Amber Valley</v>
      </c>
      <c r="W80" s="404">
        <f t="shared" ref="W80:W87" si="149">D80+E80</f>
        <v>34.5</v>
      </c>
      <c r="X80" s="386">
        <f>VLOOKUP(Z80,L$80:N$87,X$74,FALSE)+VLOOKUP(Z80,O$80:Q$87,X$74,FALSE)</f>
        <v>12</v>
      </c>
      <c r="Y80" s="392">
        <f>RANK(X80,X$80:X$87,0)+COUNTIF(X$80:X80,X80)-1</f>
        <v>2</v>
      </c>
      <c r="Z80" s="200" t="str">
        <f t="shared" ref="Z80:Z87" si="150">C80</f>
        <v>Amber Valley</v>
      </c>
      <c r="AA80" s="393">
        <f t="shared" ref="AA80:AA87" si="151">U80+SUM(AF80:AL80)</f>
        <v>1</v>
      </c>
      <c r="AB80" s="275" t="str">
        <f>IF(U80&gt;0,VLOOKUP(U80,Y$80:Z$87,AA$74,FALSE),0)</f>
        <v>Stratford</v>
      </c>
      <c r="AC80" s="68">
        <f>IF(U80&gt;0,VLOOKUP(AB80,V$80:Y$87,AU$74,FALSE),0)</f>
        <v>12.5</v>
      </c>
      <c r="AD80" s="68">
        <f>IF(U80&gt;0,VLOOKUP(AB80,V$80:X$87,AC$74,FALSE),0)</f>
        <v>34.5</v>
      </c>
      <c r="AE80" s="366">
        <f>IF(AC80&gt;0,SUMIF(AC$80:AC$87,AC80,K$80:K$87)/COUNTIF(AC$80:AC$87,AC80),0)</f>
        <v>8</v>
      </c>
      <c r="AF80" s="276">
        <f t="shared" ref="AF80:AF86" si="152">IF(AND($AC80=$AC81,$AD80&lt;$AD81),1,0)</f>
        <v>0</v>
      </c>
      <c r="AG80" s="276">
        <f t="shared" ref="AG80:AG85" si="153">IF(AND($AC80=$AC82,$AD80&lt;$AD82),1,0)</f>
        <v>0</v>
      </c>
      <c r="AH80" s="276">
        <f>IF(AND($AC80=$AC83,$AD80&lt;$AD83),1,0)</f>
        <v>0</v>
      </c>
      <c r="AI80" s="276">
        <f>IF(AND($AC80=$AC84,$AD80&lt;$AD84),1,0)</f>
        <v>0</v>
      </c>
      <c r="AJ80" s="276">
        <f>IF(AND($AC80=$AC85,$AD80&lt;$AD85),1,0)</f>
        <v>0</v>
      </c>
      <c r="AK80" s="276">
        <f>IF(AND($AC80=$AC86,$AD80&lt;$AD86),1,0)</f>
        <v>0</v>
      </c>
      <c r="AL80" s="277">
        <f>IF(AND($AC80=$AC87,$AD80&lt;$AD87),1,0)</f>
        <v>0</v>
      </c>
      <c r="AM80"/>
      <c r="AN80" s="370">
        <v>1</v>
      </c>
      <c r="AO80" s="379" t="str">
        <f>C80</f>
        <v>Amber Valley</v>
      </c>
      <c r="AP80" s="404">
        <f t="shared" ref="AP80:AP87" si="154">W80+F80</f>
        <v>51.5</v>
      </c>
      <c r="AQ80" s="386">
        <f>VLOOKUP(AO80,V$80:X$87,AQ$74,FALSE)+VLOOKUP(AO80,R$80:T$87,AQ$74,FALSE)</f>
        <v>17.5</v>
      </c>
      <c r="AR80" s="392">
        <f>RANK(AQ80,AQ$80:AQ$87,0)+COUNTIF(AQ$80:AQ80,AQ80)-1</f>
        <v>4</v>
      </c>
      <c r="AS80" s="200" t="str">
        <f>C80</f>
        <v>Amber Valley</v>
      </c>
      <c r="AT80" s="393">
        <f t="shared" ref="AT80:AT87" si="155">AN80+SUM(AY80:BE80)</f>
        <v>1</v>
      </c>
      <c r="AU80" s="275" t="str">
        <f>IF(AN80&gt;0,VLOOKUP(AN80,AR$80:AS$87,AT$74,FALSE),0)</f>
        <v>Rugby &amp; N'hampton</v>
      </c>
      <c r="AV80" s="68">
        <f>IF(AN80&gt;0,VLOOKUP(AU80,AO$80:AR$87,AU$74,FALSE),0)</f>
        <v>20</v>
      </c>
      <c r="AW80" s="68">
        <f>IF(AN80&gt;0,VLOOKUP(AU80,AO$80:AQ$87,AV$74,FALSE),0)</f>
        <v>52</v>
      </c>
      <c r="AX80" s="366">
        <f>IF(AV80&gt;0,SUMIF(AV$80:AV$87,AV80,K$80:K$87)/COUNTIF(AV$80:AV$87,AV80),0)</f>
        <v>8</v>
      </c>
      <c r="AY80" s="276">
        <f t="shared" ref="AY80:AY86" si="156">IF(AND($AV80=$AV81,$AW80&lt;$AW81),1,0)</f>
        <v>0</v>
      </c>
      <c r="AZ80" s="276">
        <f t="shared" ref="AZ80:AZ85" si="157">IF(AND($AV80=$AV82,$AW80&lt;$AW82),1,0)</f>
        <v>0</v>
      </c>
      <c r="BA80" s="276">
        <f>IF(AND($AV80=$AV83,$AW80&lt;$AW83),1,0)</f>
        <v>0</v>
      </c>
      <c r="BB80" s="276">
        <f>IF(AND($AV80=$AV84,$AW80&lt;$AW84),1,0)</f>
        <v>0</v>
      </c>
      <c r="BC80" s="276">
        <f>IF(AND($AV80=$AV85,$AW80&lt;$AW85),1,0)</f>
        <v>0</v>
      </c>
      <c r="BD80" s="276">
        <f>IF(AND($AV80=$AV86,$AW80&lt;$AW86),1,0)</f>
        <v>0</v>
      </c>
      <c r="BE80" s="277">
        <f>IF(AND($AV80=$AV87,$AW80&lt;$AW87),1,0)</f>
        <v>0</v>
      </c>
      <c r="BF80" s="75" t="str">
        <f t="shared" ref="BF80:BF87" si="158">C63</f>
        <v>Amber Valley</v>
      </c>
      <c r="BG80" s="374">
        <f>IF(G80="","",VLOOKUP(BF80,L$80:N$87,BG$74,FALSE))</f>
        <v>7</v>
      </c>
      <c r="BH80" s="18">
        <f>IF(H80="","",VLOOKUP(BF80,O$80:Q$87,BH$74,FALSE))</f>
        <v>5</v>
      </c>
      <c r="BI80" s="366">
        <f>IF(I80="","",VLOOKUP(BF80,R$80:T$87,BI$74,FALSE))</f>
        <v>5.5</v>
      </c>
    </row>
    <row r="81" spans="1:67" s="75" customFormat="1" x14ac:dyDescent="0.25">
      <c r="A81" s="107" t="str">
        <f>'Event Details'!D$24</f>
        <v>J</v>
      </c>
      <c r="B81" s="32">
        <f>IF(A$2&gt;=2,2,"")</f>
        <v>2</v>
      </c>
      <c r="C81" s="108" t="str">
        <f>IF(B81="","",'Event Details'!E$24)</f>
        <v>Banbury</v>
      </c>
      <c r="D81" s="349">
        <f t="shared" ref="D81:D87" si="159">IF(BG30="","",BG30+BG47+BG64)</f>
        <v>11</v>
      </c>
      <c r="E81" s="156">
        <f t="shared" ref="E81:F87" si="160">IF(BH30="","",BH30+BH47+BH64)</f>
        <v>8.5</v>
      </c>
      <c r="F81" s="350">
        <f t="shared" si="160"/>
        <v>15</v>
      </c>
      <c r="G81" s="418">
        <f>IF(D81="","",RANK(D81,D$80:D$87,0)+COUNTIF(D$80:D81,D81)-1)</f>
        <v>6</v>
      </c>
      <c r="H81" s="123">
        <f>IF(E81="","",RANK(E81,E$80:E$87,0)+COUNTIF(E$80:E81,E81)-1)</f>
        <v>6</v>
      </c>
      <c r="I81" s="419">
        <f>IF(F81="","",RANK(F81,F$80:F$87,0)+COUNTIF(F$80:F81,F81)-1)</f>
        <v>5</v>
      </c>
      <c r="J81" t="str">
        <f t="shared" ref="J81:J87" si="161">C81</f>
        <v>Banbury</v>
      </c>
      <c r="K81" s="402">
        <f t="shared" ref="K81:K87" si="162">K13</f>
        <v>7</v>
      </c>
      <c r="L81" s="361" t="str">
        <f t="shared" si="143"/>
        <v>Amber Valley</v>
      </c>
      <c r="M81" s="18">
        <f t="shared" si="144"/>
        <v>17.5</v>
      </c>
      <c r="N81" s="366">
        <f t="shared" ref="N81:N87" si="163">IF(AND(M81&gt;0,M81&lt;&gt;""),SUMIF(M$80:M$87,M81,K$80:K$87)/COUNTIF(M$80:M$87,M81),0)</f>
        <v>7</v>
      </c>
      <c r="O81" s="361" t="str">
        <f t="shared" si="145"/>
        <v>Solihull</v>
      </c>
      <c r="P81" s="18">
        <f t="shared" si="146"/>
        <v>18</v>
      </c>
      <c r="Q81" s="366">
        <f t="shared" ref="Q81:Q87" si="164">IF(AND(P81&gt;0,P81&lt;&gt;""),SUMIF(P$80:P$87,P81,K$80:K$87)/COUNTIF(P$80:P$87,P81),0)</f>
        <v>6.5</v>
      </c>
      <c r="R81" s="361" t="str">
        <f t="shared" si="147"/>
        <v>Solihull</v>
      </c>
      <c r="S81" s="18">
        <f t="shared" si="148"/>
        <v>18</v>
      </c>
      <c r="T81" s="366">
        <f t="shared" ref="T81:T87" si="165">IF(AND(S81&gt;0,S81&lt;&gt;""),SUMIF(S$80:S$87,S81,K$80:K$87)/COUNTIF(S$80:S$87,S81),0)</f>
        <v>7</v>
      </c>
      <c r="U81" s="370">
        <v>2</v>
      </c>
      <c r="V81" s="379" t="str">
        <f t="shared" ref="V81:V87" si="166">C81</f>
        <v>Banbury</v>
      </c>
      <c r="W81" s="404">
        <f t="shared" si="149"/>
        <v>19.5</v>
      </c>
      <c r="X81" s="386">
        <f t="shared" ref="X81:X87" si="167">VLOOKUP(Z81,L$80:N$87,X$74,FALSE)+VLOOKUP(Z81,O$80:Q$87,X$74,FALSE)</f>
        <v>5.5</v>
      </c>
      <c r="Y81" s="392">
        <f>RANK(X81,X$80:X$87,0)+COUNTIF(X$80:X81,X81)-1</f>
        <v>6</v>
      </c>
      <c r="Z81" s="200" t="str">
        <f t="shared" si="150"/>
        <v>Banbury</v>
      </c>
      <c r="AA81" s="393">
        <f t="shared" si="151"/>
        <v>2</v>
      </c>
      <c r="AB81" s="275" t="str">
        <f t="shared" ref="AB81:AB87" si="168">IF(U81&gt;0,VLOOKUP(U81,Y$80:Z$87,AA$74,FALSE),0)</f>
        <v>Amber Valley</v>
      </c>
      <c r="AC81" s="68">
        <f t="shared" ref="AC81:AC87" si="169">IF(U81&gt;0,VLOOKUP(AB81,V$80:Y$87,AU$74,FALSE),0)</f>
        <v>12</v>
      </c>
      <c r="AD81" s="68">
        <f t="shared" ref="AD81:AD87" si="170">IF(U81&gt;0,VLOOKUP(AB81,V$80:X$87,AC$74,FALSE),0)</f>
        <v>34.5</v>
      </c>
      <c r="AE81" s="366">
        <f t="shared" ref="AE81:AE87" si="171">IF(AC81&gt;0,SUMIF(AC$80:AC$87,AC81,K$80:K$87)/COUNTIF(AC$80:AC$87,AC81),0)</f>
        <v>6</v>
      </c>
      <c r="AF81" s="276">
        <f t="shared" si="152"/>
        <v>0</v>
      </c>
      <c r="AG81" s="276">
        <f t="shared" si="153"/>
        <v>0</v>
      </c>
      <c r="AH81" s="276">
        <f>IF(AND($AC81=$AC84,$AD81&lt;$AD84),1,0)</f>
        <v>0</v>
      </c>
      <c r="AI81" s="276">
        <f>IF(AND($AC81=$AC85,$AD81&lt;$AD85),1,0)</f>
        <v>0</v>
      </c>
      <c r="AJ81" s="276">
        <f>IF(AND($AC81=$AC86,$AD81&lt;$AD86),1,0)</f>
        <v>0</v>
      </c>
      <c r="AK81" s="276">
        <f>IF(AND($AC81=$AC87,$AD81&lt;$AD87),1,0)</f>
        <v>0</v>
      </c>
      <c r="AL81" s="277">
        <f>IF(AND($AC81=$AC80,$AD81&gt;$AD80),-1,0)</f>
        <v>0</v>
      </c>
      <c r="AM81"/>
      <c r="AN81" s="370">
        <v>2</v>
      </c>
      <c r="AO81" s="379" t="str">
        <f t="shared" ref="AO81:AO87" si="172">C81</f>
        <v>Banbury</v>
      </c>
      <c r="AP81" s="404">
        <f t="shared" si="154"/>
        <v>34.5</v>
      </c>
      <c r="AQ81" s="386">
        <f t="shared" ref="AQ81:AQ87" si="173">VLOOKUP(AO81,V$80:X$87,AQ$74,FALSE)+VLOOKUP(AO81,R$80:T$87,AQ$74,FALSE)</f>
        <v>9.5</v>
      </c>
      <c r="AR81" s="392">
        <f>RANK(AQ81,AQ$80:AQ$87,0)+COUNTIF(AQ$80:AQ81,AQ81)-1</f>
        <v>6</v>
      </c>
      <c r="AS81" s="200" t="str">
        <f t="shared" ref="AS81:AS87" si="174">C81</f>
        <v>Banbury</v>
      </c>
      <c r="AT81" s="393">
        <f t="shared" si="155"/>
        <v>2</v>
      </c>
      <c r="AU81" s="275" t="str">
        <f t="shared" ref="AU81:AU87" si="175">IF(AN81&gt;0,VLOOKUP(AN81,AR$80:AS$87,AT$74,FALSE),0)</f>
        <v>Solihull</v>
      </c>
      <c r="AV81" s="68">
        <f t="shared" ref="AV81:AV87" si="176">IF(AN81&gt;0,VLOOKUP(AU81,AO$80:AR$87,AU$74,FALSE),0)</f>
        <v>18.5</v>
      </c>
      <c r="AW81" s="68">
        <f t="shared" ref="AW81:AW87" si="177">IF(AN81&gt;0,VLOOKUP(AU81,AO$80:AQ$87,AV$74,FALSE),0)</f>
        <v>51</v>
      </c>
      <c r="AX81" s="366">
        <f t="shared" ref="AX81:AX87" si="178">IF(AV81&gt;0,SUMIF(AV$80:AV$87,AV81,K$80:K$87)/COUNTIF(AV$80:AV$87,AV81),0)</f>
        <v>7</v>
      </c>
      <c r="AY81" s="276">
        <f t="shared" si="156"/>
        <v>0</v>
      </c>
      <c r="AZ81" s="276">
        <f t="shared" si="157"/>
        <v>0</v>
      </c>
      <c r="BA81" s="276">
        <f>IF(AND($AV81=$AV84,$AW81&lt;$AW84),1,0)</f>
        <v>0</v>
      </c>
      <c r="BB81" s="276">
        <f>IF(AND($AV81=$AV85,$AW81&lt;$AW85),1,0)</f>
        <v>0</v>
      </c>
      <c r="BC81" s="276">
        <f>IF(AND($AV81=$AV86,$AW81&lt;$AW86),1,0)</f>
        <v>0</v>
      </c>
      <c r="BD81" s="276">
        <f>IF(AND($AV81=$AV87,$AW81&lt;$AW87),1,0)</f>
        <v>0</v>
      </c>
      <c r="BE81" s="277">
        <f>IF(AND($AV81=$AV80,$AW81&gt;$AW80),-1,0)</f>
        <v>0</v>
      </c>
      <c r="BF81" s="75" t="str">
        <f t="shared" si="158"/>
        <v>Banbury</v>
      </c>
      <c r="BG81" s="374">
        <f t="shared" ref="BG81:BG87" si="179">IF(G81="","",VLOOKUP(BF81,L$80:N$87,BG$74,FALSE))</f>
        <v>3</v>
      </c>
      <c r="BH81" s="18">
        <f t="shared" ref="BH81:BH87" si="180">IF(H81="","",VLOOKUP(BF81,O$80:Q$87,BH$74,FALSE))</f>
        <v>2.5</v>
      </c>
      <c r="BI81" s="366">
        <f t="shared" ref="BI81:BI87" si="181">IF(I81="","",VLOOKUP(BF81,R$80:T$87,BI$74,FALSE))</f>
        <v>4</v>
      </c>
    </row>
    <row r="82" spans="1:67" s="75" customFormat="1" x14ac:dyDescent="0.25">
      <c r="A82" s="107" t="str">
        <f>'Event Details'!D$25</f>
        <v>S</v>
      </c>
      <c r="B82" s="32">
        <f>IF(A$2&gt;=3,3,"")</f>
        <v>3</v>
      </c>
      <c r="C82" s="108" t="str">
        <f>IF(B82="","",'Event Details'!E$25)</f>
        <v>Coventry Godiva</v>
      </c>
      <c r="D82" s="349">
        <f t="shared" si="159"/>
        <v>14</v>
      </c>
      <c r="E82" s="156">
        <f t="shared" si="160"/>
        <v>19</v>
      </c>
      <c r="F82" s="350">
        <f t="shared" si="160"/>
        <v>9</v>
      </c>
      <c r="G82" s="418">
        <f>IF(D82="","",RANK(D82,D$80:D$87,0)+COUNTIF(D$80:D82,D82)-1)</f>
        <v>5</v>
      </c>
      <c r="H82" s="123">
        <f>IF(E82="","",RANK(E82,E$80:E$87,0)+COUNTIF(E$80:E82,E82)-1)</f>
        <v>1</v>
      </c>
      <c r="I82" s="419">
        <f>IF(F82="","",RANK(F82,F$80:F$87,0)+COUNTIF(F$80:F82,F82)-1)</f>
        <v>6</v>
      </c>
      <c r="J82" t="str">
        <f t="shared" si="161"/>
        <v>Coventry Godiva</v>
      </c>
      <c r="K82" s="402">
        <f t="shared" si="162"/>
        <v>6</v>
      </c>
      <c r="L82" s="361" t="str">
        <f t="shared" si="143"/>
        <v>Stratford</v>
      </c>
      <c r="M82" s="18">
        <f t="shared" si="144"/>
        <v>16.5</v>
      </c>
      <c r="N82" s="366">
        <f t="shared" si="163"/>
        <v>6</v>
      </c>
      <c r="O82" s="361" t="str">
        <f t="shared" si="145"/>
        <v>Stratford</v>
      </c>
      <c r="P82" s="18">
        <f t="shared" si="146"/>
        <v>18</v>
      </c>
      <c r="Q82" s="366">
        <f t="shared" si="164"/>
        <v>6.5</v>
      </c>
      <c r="R82" s="361" t="str">
        <f t="shared" si="147"/>
        <v>Amber Valley</v>
      </c>
      <c r="S82" s="18">
        <f t="shared" si="148"/>
        <v>17</v>
      </c>
      <c r="T82" s="366">
        <f t="shared" si="165"/>
        <v>5.5</v>
      </c>
      <c r="U82" s="370">
        <v>3</v>
      </c>
      <c r="V82" s="379" t="str">
        <f t="shared" si="166"/>
        <v>Coventry Godiva</v>
      </c>
      <c r="W82" s="404">
        <f t="shared" si="149"/>
        <v>33</v>
      </c>
      <c r="X82" s="386">
        <f t="shared" si="167"/>
        <v>12</v>
      </c>
      <c r="Y82" s="392">
        <f>RANK(X82,X$80:X$87,0)+COUNTIF(X$80:X82,X82)-1</f>
        <v>3</v>
      </c>
      <c r="Z82" s="200" t="str">
        <f t="shared" si="150"/>
        <v>Coventry Godiva</v>
      </c>
      <c r="AA82" s="393">
        <f t="shared" si="151"/>
        <v>3</v>
      </c>
      <c r="AB82" s="275" t="str">
        <f t="shared" si="168"/>
        <v>Coventry Godiva</v>
      </c>
      <c r="AC82" s="68">
        <f t="shared" si="169"/>
        <v>12</v>
      </c>
      <c r="AD82" s="68">
        <f t="shared" si="170"/>
        <v>33</v>
      </c>
      <c r="AE82" s="366">
        <f t="shared" si="171"/>
        <v>6</v>
      </c>
      <c r="AF82" s="276">
        <f t="shared" si="152"/>
        <v>0</v>
      </c>
      <c r="AG82" s="276">
        <f t="shared" si="153"/>
        <v>0</v>
      </c>
      <c r="AH82" s="276">
        <f>IF(AND($AC82=$AC85,$AD82&lt;$AD85),1,0)</f>
        <v>0</v>
      </c>
      <c r="AI82" s="276">
        <f>IF(AND($AC82=$AC86,$AD82&lt;$AD86),1,0)</f>
        <v>0</v>
      </c>
      <c r="AJ82" s="276">
        <f>IF(AND($AC82=$AC87,$AD82&lt;$AD87),1,0)</f>
        <v>0</v>
      </c>
      <c r="AK82" s="276">
        <f>IF(AND($AC82=$AC81,$AD82&gt;$AD81),-1,0)</f>
        <v>0</v>
      </c>
      <c r="AL82" s="277">
        <f>IF(AND($AC82=$AC80,$AD82&gt;$AD80),-1,0)</f>
        <v>0</v>
      </c>
      <c r="AM82"/>
      <c r="AN82" s="370">
        <v>3</v>
      </c>
      <c r="AO82" s="379" t="str">
        <f t="shared" si="172"/>
        <v>Coventry Godiva</v>
      </c>
      <c r="AP82" s="404">
        <f t="shared" si="154"/>
        <v>42</v>
      </c>
      <c r="AQ82" s="386">
        <f t="shared" si="173"/>
        <v>15</v>
      </c>
      <c r="AR82" s="392">
        <f>RANK(AQ82,AQ$80:AQ$87,0)+COUNTIF(AQ$80:AQ82,AQ82)-1</f>
        <v>5</v>
      </c>
      <c r="AS82" s="200" t="str">
        <f t="shared" si="174"/>
        <v>Coventry Godiva</v>
      </c>
      <c r="AT82" s="393">
        <f t="shared" si="155"/>
        <v>3</v>
      </c>
      <c r="AU82" s="275" t="str">
        <f t="shared" si="175"/>
        <v>Stratford</v>
      </c>
      <c r="AV82" s="68">
        <f t="shared" si="176"/>
        <v>18</v>
      </c>
      <c r="AW82" s="68">
        <f t="shared" si="177"/>
        <v>51.5</v>
      </c>
      <c r="AX82" s="366">
        <f t="shared" si="178"/>
        <v>6</v>
      </c>
      <c r="AY82" s="276">
        <f t="shared" si="156"/>
        <v>0</v>
      </c>
      <c r="AZ82" s="276">
        <f t="shared" si="157"/>
        <v>0</v>
      </c>
      <c r="BA82" s="276">
        <f>IF(AND($AV82=$AV85,$AW82&lt;$AW85),1,0)</f>
        <v>0</v>
      </c>
      <c r="BB82" s="276">
        <f>IF(AND($AV82=$AV86,$AW82&lt;$AW86),1,0)</f>
        <v>0</v>
      </c>
      <c r="BC82" s="276">
        <f>IF(AND($AV82=$AV87,$AW82&lt;$AW87),1,0)</f>
        <v>0</v>
      </c>
      <c r="BD82" s="276">
        <f>IF(AND($AV82=$AV81,$AW82&gt;$AW81),-1,0)</f>
        <v>0</v>
      </c>
      <c r="BE82" s="277">
        <f>IF(AND($AV82=$AV80,$AW82&gt;$AW80),-1,0)</f>
        <v>0</v>
      </c>
      <c r="BF82" s="75" t="str">
        <f t="shared" si="158"/>
        <v>Coventry Godiva</v>
      </c>
      <c r="BG82" s="374">
        <f t="shared" si="179"/>
        <v>4</v>
      </c>
      <c r="BH82" s="18">
        <f t="shared" si="180"/>
        <v>8</v>
      </c>
      <c r="BI82" s="366">
        <f t="shared" si="181"/>
        <v>3</v>
      </c>
    </row>
    <row r="83" spans="1:67" s="75" customFormat="1" x14ac:dyDescent="0.25">
      <c r="A83" s="107" t="str">
        <f>'Event Details'!D$26</f>
        <v>I</v>
      </c>
      <c r="B83" s="32">
        <f>IF(A$2&gt;=4,4,"")</f>
        <v>4</v>
      </c>
      <c r="C83" s="108" t="str">
        <f>IF(B83="","",'Event Details'!E$26)</f>
        <v>Kettering</v>
      </c>
      <c r="D83" s="349">
        <f t="shared" si="159"/>
        <v>7</v>
      </c>
      <c r="E83" s="156">
        <f t="shared" si="160"/>
        <v>8.5</v>
      </c>
      <c r="F83" s="350">
        <f t="shared" si="160"/>
        <v>8</v>
      </c>
      <c r="G83" s="418">
        <f>IF(D83="","",RANK(D83,D$80:D$87,0)+COUNTIF(D$80:D83,D83)-1)</f>
        <v>8</v>
      </c>
      <c r="H83" s="123">
        <f>IF(E83="","",RANK(E83,E$80:E$87,0)+COUNTIF(E$80:E83,E83)-1)</f>
        <v>7</v>
      </c>
      <c r="I83" s="419">
        <f>IF(F83="","",RANK(F83,F$80:F$87,0)+COUNTIF(F$80:F83,F83)-1)</f>
        <v>7</v>
      </c>
      <c r="J83" t="str">
        <f t="shared" si="161"/>
        <v>Kettering</v>
      </c>
      <c r="K83" s="402">
        <f t="shared" si="162"/>
        <v>5</v>
      </c>
      <c r="L83" s="361" t="str">
        <f t="shared" si="143"/>
        <v>Solihull</v>
      </c>
      <c r="M83" s="18">
        <f t="shared" si="144"/>
        <v>15</v>
      </c>
      <c r="N83" s="366">
        <f t="shared" si="163"/>
        <v>5</v>
      </c>
      <c r="O83" s="361" t="str">
        <f t="shared" si="145"/>
        <v>Amber Valley</v>
      </c>
      <c r="P83" s="18">
        <f t="shared" si="146"/>
        <v>17</v>
      </c>
      <c r="Q83" s="366">
        <f t="shared" si="164"/>
        <v>5</v>
      </c>
      <c r="R83" s="361" t="str">
        <f t="shared" si="147"/>
        <v>Stratford</v>
      </c>
      <c r="S83" s="18">
        <f t="shared" si="148"/>
        <v>17</v>
      </c>
      <c r="T83" s="366">
        <f t="shared" si="165"/>
        <v>5.5</v>
      </c>
      <c r="U83" s="370">
        <v>4</v>
      </c>
      <c r="V83" s="379" t="str">
        <f t="shared" si="166"/>
        <v>Kettering</v>
      </c>
      <c r="W83" s="404">
        <f t="shared" si="149"/>
        <v>15.5</v>
      </c>
      <c r="X83" s="386">
        <f t="shared" si="167"/>
        <v>3.5</v>
      </c>
      <c r="Y83" s="392">
        <f>RANK(X83,X$80:X$87,0)+COUNTIF(X$80:X83,X83)-1</f>
        <v>7</v>
      </c>
      <c r="Z83" s="200" t="str">
        <f t="shared" si="150"/>
        <v>Kettering</v>
      </c>
      <c r="AA83" s="393">
        <f t="shared" si="151"/>
        <v>4</v>
      </c>
      <c r="AB83" s="275" t="str">
        <f t="shared" si="168"/>
        <v>Rugby &amp; N'hampton</v>
      </c>
      <c r="AC83" s="68">
        <f t="shared" si="169"/>
        <v>12</v>
      </c>
      <c r="AD83" s="68">
        <f t="shared" si="170"/>
        <v>32</v>
      </c>
      <c r="AE83" s="366">
        <f t="shared" si="171"/>
        <v>6</v>
      </c>
      <c r="AF83" s="276">
        <f t="shared" si="152"/>
        <v>0</v>
      </c>
      <c r="AG83" s="276">
        <f t="shared" si="153"/>
        <v>0</v>
      </c>
      <c r="AH83" s="276">
        <f>IF(AND($AC83=$AC86,$AD83&lt;$AD86),1,0)</f>
        <v>0</v>
      </c>
      <c r="AI83" s="276">
        <f>IF(AND($AC83=$AC87,$AD83&lt;$AD87),1,0)</f>
        <v>0</v>
      </c>
      <c r="AJ83" s="276">
        <f>IF(AND($AC83=$AC82,$AD83&gt;$AD82),-1,0)</f>
        <v>0</v>
      </c>
      <c r="AK83" s="276">
        <f>IF(AND($AC83=$AC81,$AD83&gt;$AD81),-1,0)</f>
        <v>0</v>
      </c>
      <c r="AL83" s="277">
        <f>IF(AND($AC83=$AC80,$AD83&gt;$AD80),-1,0)</f>
        <v>0</v>
      </c>
      <c r="AM83"/>
      <c r="AN83" s="370">
        <v>4</v>
      </c>
      <c r="AO83" s="379" t="str">
        <f t="shared" si="172"/>
        <v>Kettering</v>
      </c>
      <c r="AP83" s="404">
        <f t="shared" si="154"/>
        <v>23.5</v>
      </c>
      <c r="AQ83" s="386">
        <f t="shared" si="173"/>
        <v>5.5</v>
      </c>
      <c r="AR83" s="392">
        <f>RANK(AQ83,AQ$80:AQ$87,0)+COUNTIF(AQ$80:AQ83,AQ83)-1</f>
        <v>7</v>
      </c>
      <c r="AS83" s="200" t="str">
        <f t="shared" si="174"/>
        <v>Kettering</v>
      </c>
      <c r="AT83" s="393">
        <f t="shared" si="155"/>
        <v>4</v>
      </c>
      <c r="AU83" s="275" t="str">
        <f t="shared" si="175"/>
        <v>Amber Valley</v>
      </c>
      <c r="AV83" s="68">
        <f t="shared" si="176"/>
        <v>17.5</v>
      </c>
      <c r="AW83" s="68">
        <f t="shared" si="177"/>
        <v>51.5</v>
      </c>
      <c r="AX83" s="366">
        <f t="shared" si="178"/>
        <v>5</v>
      </c>
      <c r="AY83" s="276">
        <f t="shared" si="156"/>
        <v>0</v>
      </c>
      <c r="AZ83" s="276">
        <f t="shared" si="157"/>
        <v>0</v>
      </c>
      <c r="BA83" s="276">
        <f>IF(AND($AV83=$AV86,$AW83&lt;$AW86),1,0)</f>
        <v>0</v>
      </c>
      <c r="BB83" s="276">
        <f>IF(AND($AV83=$AV87,$AW83&lt;$AW87),1,0)</f>
        <v>0</v>
      </c>
      <c r="BC83" s="276">
        <f>IF(AND($AV83=$AV82,$AW83&gt;$AW82),-1,0)</f>
        <v>0</v>
      </c>
      <c r="BD83" s="276">
        <f>IF(AND($AV83=$AV81,$AW83&gt;$AW81),-1,0)</f>
        <v>0</v>
      </c>
      <c r="BE83" s="277">
        <f>IF(AND($AV83=$AV80,$AW83&gt;$AW80),-1,0)</f>
        <v>0</v>
      </c>
      <c r="BF83" s="75" t="str">
        <f t="shared" si="158"/>
        <v>Kettering</v>
      </c>
      <c r="BG83" s="374">
        <f t="shared" si="179"/>
        <v>1</v>
      </c>
      <c r="BH83" s="18">
        <f t="shared" si="180"/>
        <v>2.5</v>
      </c>
      <c r="BI83" s="366">
        <f t="shared" si="181"/>
        <v>2</v>
      </c>
    </row>
    <row r="84" spans="1:67" s="75" customFormat="1" x14ac:dyDescent="0.25">
      <c r="A84" s="107" t="str">
        <f>'Event Details'!D$27</f>
        <v>A</v>
      </c>
      <c r="B84" s="32">
        <f>IF(A$2&gt;=5,5,"")</f>
        <v>5</v>
      </c>
      <c r="C84" s="108" t="str">
        <f>IF(B84="","",'Event Details'!E$27)</f>
        <v>Leicester</v>
      </c>
      <c r="D84" s="349">
        <f t="shared" si="159"/>
        <v>8</v>
      </c>
      <c r="E84" s="156">
        <f t="shared" si="160"/>
        <v>6</v>
      </c>
      <c r="F84" s="350">
        <f t="shared" si="160"/>
        <v>4</v>
      </c>
      <c r="G84" s="418">
        <f>IF(D84="","",RANK(D84,D$80:D$87,0)+COUNTIF(D$80:D84,D84)-1)</f>
        <v>7</v>
      </c>
      <c r="H84" s="123">
        <f>IF(E84="","",RANK(E84,E$80:E$87,0)+COUNTIF(E$80:E84,E84)-1)</f>
        <v>8</v>
      </c>
      <c r="I84" s="419">
        <f>IF(F84="","",RANK(F84,F$80:F$87,0)+COUNTIF(F$80:F84,F84)-1)</f>
        <v>8</v>
      </c>
      <c r="J84" t="str">
        <f t="shared" si="161"/>
        <v>Leicester</v>
      </c>
      <c r="K84" s="402">
        <f t="shared" si="162"/>
        <v>4</v>
      </c>
      <c r="L84" s="361" t="str">
        <f t="shared" si="143"/>
        <v>Coventry Godiva</v>
      </c>
      <c r="M84" s="18">
        <f t="shared" si="144"/>
        <v>14</v>
      </c>
      <c r="N84" s="366">
        <f t="shared" si="163"/>
        <v>4</v>
      </c>
      <c r="O84" s="361" t="str">
        <f t="shared" si="145"/>
        <v>Rugby &amp; N'hampton</v>
      </c>
      <c r="P84" s="18">
        <f t="shared" si="146"/>
        <v>13</v>
      </c>
      <c r="Q84" s="366">
        <f t="shared" si="164"/>
        <v>4</v>
      </c>
      <c r="R84" s="361" t="str">
        <f t="shared" si="147"/>
        <v>Banbury</v>
      </c>
      <c r="S84" s="18">
        <f t="shared" si="148"/>
        <v>15</v>
      </c>
      <c r="T84" s="366">
        <f t="shared" si="165"/>
        <v>4</v>
      </c>
      <c r="U84" s="370">
        <v>5</v>
      </c>
      <c r="V84" s="379" t="str">
        <f t="shared" si="166"/>
        <v>Leicester</v>
      </c>
      <c r="W84" s="404">
        <f t="shared" si="149"/>
        <v>14</v>
      </c>
      <c r="X84" s="386">
        <f t="shared" si="167"/>
        <v>3</v>
      </c>
      <c r="Y84" s="392">
        <f>RANK(X84,X$80:X$87,0)+COUNTIF(X$80:X84,X84)-1</f>
        <v>8</v>
      </c>
      <c r="Z84" s="200" t="str">
        <f t="shared" si="150"/>
        <v>Leicester</v>
      </c>
      <c r="AA84" s="393">
        <f t="shared" si="151"/>
        <v>5</v>
      </c>
      <c r="AB84" s="275" t="str">
        <f t="shared" si="168"/>
        <v>Solihull</v>
      </c>
      <c r="AC84" s="68">
        <f t="shared" si="169"/>
        <v>11.5</v>
      </c>
      <c r="AD84" s="68">
        <f t="shared" si="170"/>
        <v>33</v>
      </c>
      <c r="AE84" s="366">
        <f t="shared" si="171"/>
        <v>4</v>
      </c>
      <c r="AF84" s="276">
        <f t="shared" si="152"/>
        <v>0</v>
      </c>
      <c r="AG84" s="276">
        <f t="shared" si="153"/>
        <v>0</v>
      </c>
      <c r="AH84" s="276">
        <f>IF(AND($AC84=$AC87,$AD84&lt;$AD87),1,0)</f>
        <v>0</v>
      </c>
      <c r="AI84" s="276">
        <f>IF(AND($AC84=$AC83,$AD84&gt;$AD83),-1,0)</f>
        <v>0</v>
      </c>
      <c r="AJ84" s="276">
        <f>IF(AND($AC84=$AC82,$AD84&gt;$AD82),-1,0)</f>
        <v>0</v>
      </c>
      <c r="AK84" s="276">
        <f>IF(AND($AC84=$AC81,$AD84&gt;$AD81),-1,0)</f>
        <v>0</v>
      </c>
      <c r="AL84" s="277">
        <f>IF(AND($AC84=$AC80,$AD84&gt;$AD80),-1,0)</f>
        <v>0</v>
      </c>
      <c r="AM84"/>
      <c r="AN84" s="370">
        <v>5</v>
      </c>
      <c r="AO84" s="379" t="str">
        <f t="shared" si="172"/>
        <v>Leicester</v>
      </c>
      <c r="AP84" s="404">
        <f t="shared" si="154"/>
        <v>18</v>
      </c>
      <c r="AQ84" s="386">
        <f t="shared" si="173"/>
        <v>4</v>
      </c>
      <c r="AR84" s="392">
        <f>RANK(AQ84,AQ$80:AQ$87,0)+COUNTIF(AQ$80:AQ84,AQ84)-1</f>
        <v>8</v>
      </c>
      <c r="AS84" s="200" t="str">
        <f t="shared" si="174"/>
        <v>Leicester</v>
      </c>
      <c r="AT84" s="393">
        <f t="shared" si="155"/>
        <v>5</v>
      </c>
      <c r="AU84" s="275" t="str">
        <f t="shared" si="175"/>
        <v>Coventry Godiva</v>
      </c>
      <c r="AV84" s="68">
        <f t="shared" si="176"/>
        <v>15</v>
      </c>
      <c r="AW84" s="68">
        <f t="shared" si="177"/>
        <v>42</v>
      </c>
      <c r="AX84" s="366">
        <f t="shared" si="178"/>
        <v>4</v>
      </c>
      <c r="AY84" s="276">
        <f t="shared" si="156"/>
        <v>0</v>
      </c>
      <c r="AZ84" s="276">
        <f t="shared" si="157"/>
        <v>0</v>
      </c>
      <c r="BA84" s="276">
        <f>IF(AND($AV84=$AV87,$AW84&lt;$AW87),1,0)</f>
        <v>0</v>
      </c>
      <c r="BB84" s="276">
        <f>IF(AND($AV84=$AV83,$AW84&gt;$AW83),-1,0)</f>
        <v>0</v>
      </c>
      <c r="BC84" s="276">
        <f>IF(AND($AV84=$AV82,$AW84&gt;$AW82),-1,0)</f>
        <v>0</v>
      </c>
      <c r="BD84" s="276">
        <f>IF(AND($AV84=$AV81,$AW84&gt;$AW81),-1,0)</f>
        <v>0</v>
      </c>
      <c r="BE84" s="277">
        <f>IF(AND($AV84=$AV80,$AW84&gt;$AW80),-1,0)</f>
        <v>0</v>
      </c>
      <c r="BF84" s="75" t="str">
        <f t="shared" si="158"/>
        <v>Leicester</v>
      </c>
      <c r="BG84" s="374">
        <f t="shared" si="179"/>
        <v>2</v>
      </c>
      <c r="BH84" s="18">
        <f t="shared" si="180"/>
        <v>1</v>
      </c>
      <c r="BI84" s="366">
        <f t="shared" si="181"/>
        <v>1</v>
      </c>
    </row>
    <row r="85" spans="1:67" s="75" customFormat="1" x14ac:dyDescent="0.25">
      <c r="A85" s="107" t="str">
        <f>'Event Details'!D$28</f>
        <v>R</v>
      </c>
      <c r="B85" s="32">
        <f>IF(A$2&gt;=6,6,"")</f>
        <v>6</v>
      </c>
      <c r="C85" s="108" t="str">
        <f>IF(B85="","",'Event Details'!E$28)</f>
        <v>Rugby &amp; N'hampton</v>
      </c>
      <c r="D85" s="349">
        <f t="shared" si="159"/>
        <v>19</v>
      </c>
      <c r="E85" s="156">
        <f t="shared" si="160"/>
        <v>13</v>
      </c>
      <c r="F85" s="350">
        <f t="shared" si="160"/>
        <v>20</v>
      </c>
      <c r="G85" s="418">
        <f>IF(D85="","",RANK(D85,D$80:D$87,0)+COUNTIF(D$80:D85,D85)-1)</f>
        <v>1</v>
      </c>
      <c r="H85" s="123">
        <f>IF(E85="","",RANK(E85,E$80:E$87,0)+COUNTIF(E$80:E85,E85)-1)</f>
        <v>5</v>
      </c>
      <c r="I85" s="419">
        <f>IF(F85="","",RANK(F85,F$80:F$87,0)+COUNTIF(F$80:F85,F85)-1)</f>
        <v>1</v>
      </c>
      <c r="J85" t="str">
        <f t="shared" si="161"/>
        <v>Rugby &amp; N'hampton</v>
      </c>
      <c r="K85" s="402">
        <f t="shared" si="162"/>
        <v>3</v>
      </c>
      <c r="L85" s="361" t="str">
        <f t="shared" si="143"/>
        <v>Banbury</v>
      </c>
      <c r="M85" s="18">
        <f t="shared" si="144"/>
        <v>11</v>
      </c>
      <c r="N85" s="366">
        <f t="shared" si="163"/>
        <v>3</v>
      </c>
      <c r="O85" s="361" t="str">
        <f t="shared" si="145"/>
        <v>Banbury</v>
      </c>
      <c r="P85" s="18">
        <f t="shared" si="146"/>
        <v>8.5</v>
      </c>
      <c r="Q85" s="366">
        <f t="shared" si="164"/>
        <v>2.5</v>
      </c>
      <c r="R85" s="361" t="str">
        <f t="shared" si="147"/>
        <v>Coventry Godiva</v>
      </c>
      <c r="S85" s="18">
        <f t="shared" si="148"/>
        <v>9</v>
      </c>
      <c r="T85" s="366">
        <f t="shared" si="165"/>
        <v>3</v>
      </c>
      <c r="U85" s="370">
        <v>6</v>
      </c>
      <c r="V85" s="379" t="str">
        <f t="shared" si="166"/>
        <v>Rugby &amp; N'hampton</v>
      </c>
      <c r="W85" s="404">
        <f t="shared" si="149"/>
        <v>32</v>
      </c>
      <c r="X85" s="386">
        <f t="shared" si="167"/>
        <v>12</v>
      </c>
      <c r="Y85" s="392">
        <f>RANK(X85,X$80:X$87,0)+COUNTIF(X$80:X85,X85)-1</f>
        <v>4</v>
      </c>
      <c r="Z85" s="200" t="str">
        <f t="shared" si="150"/>
        <v>Rugby &amp; N'hampton</v>
      </c>
      <c r="AA85" s="393">
        <f t="shared" si="151"/>
        <v>6</v>
      </c>
      <c r="AB85" s="275" t="str">
        <f t="shared" si="168"/>
        <v>Banbury</v>
      </c>
      <c r="AC85" s="68">
        <f t="shared" si="169"/>
        <v>5.5</v>
      </c>
      <c r="AD85" s="68">
        <f t="shared" si="170"/>
        <v>19.5</v>
      </c>
      <c r="AE85" s="366">
        <f t="shared" si="171"/>
        <v>3</v>
      </c>
      <c r="AF85" s="276">
        <f t="shared" si="152"/>
        <v>0</v>
      </c>
      <c r="AG85" s="276">
        <f t="shared" si="153"/>
        <v>0</v>
      </c>
      <c r="AH85" s="276">
        <f>IF(AND($AC85=$AC84,$AD85&gt;$AD84),-1,0)</f>
        <v>0</v>
      </c>
      <c r="AI85" s="276">
        <f>IF(AND($AC85=$AC83,$AD85&gt;$AD83),-1,0)</f>
        <v>0</v>
      </c>
      <c r="AJ85" s="276">
        <f>IF(AND($AC85=$AC82,$AD85&gt;$AD82),-1,0)</f>
        <v>0</v>
      </c>
      <c r="AK85" s="276">
        <f>IF(AND($AC85=$AC81,$AD85&gt;$AD81),-1,0)</f>
        <v>0</v>
      </c>
      <c r="AL85" s="277">
        <f>IF(AND($AC85=$AC80,$AD85&gt;$AD80),-1,0)</f>
        <v>0</v>
      </c>
      <c r="AM85"/>
      <c r="AN85" s="370">
        <v>6</v>
      </c>
      <c r="AO85" s="379" t="str">
        <f t="shared" si="172"/>
        <v>Rugby &amp; N'hampton</v>
      </c>
      <c r="AP85" s="404">
        <f t="shared" si="154"/>
        <v>52</v>
      </c>
      <c r="AQ85" s="386">
        <f t="shared" si="173"/>
        <v>20</v>
      </c>
      <c r="AR85" s="392">
        <f>RANK(AQ85,AQ$80:AQ$87,0)+COUNTIF(AQ$80:AQ85,AQ85)-1</f>
        <v>1</v>
      </c>
      <c r="AS85" s="200" t="str">
        <f t="shared" si="174"/>
        <v>Rugby &amp; N'hampton</v>
      </c>
      <c r="AT85" s="393">
        <f t="shared" si="155"/>
        <v>6</v>
      </c>
      <c r="AU85" s="275" t="str">
        <f t="shared" si="175"/>
        <v>Banbury</v>
      </c>
      <c r="AV85" s="68">
        <f t="shared" si="176"/>
        <v>9.5</v>
      </c>
      <c r="AW85" s="68">
        <f t="shared" si="177"/>
        <v>34.5</v>
      </c>
      <c r="AX85" s="366">
        <f t="shared" si="178"/>
        <v>3</v>
      </c>
      <c r="AY85" s="276">
        <f t="shared" si="156"/>
        <v>0</v>
      </c>
      <c r="AZ85" s="276">
        <f t="shared" si="157"/>
        <v>0</v>
      </c>
      <c r="BA85" s="276">
        <f>IF(AND($AV85=$AV84,$AW85&gt;$AW84),-1,0)</f>
        <v>0</v>
      </c>
      <c r="BB85" s="276">
        <f>IF(AND($AV85=$AV83,$AW85&gt;$AW83),-1,0)</f>
        <v>0</v>
      </c>
      <c r="BC85" s="276">
        <f>IF(AND($AV85=$AV82,$AW85&gt;$AW82),-1,0)</f>
        <v>0</v>
      </c>
      <c r="BD85" s="276">
        <f>IF(AND($AV85=$AV81,$AW85&gt;$AW81),-1,0)</f>
        <v>0</v>
      </c>
      <c r="BE85" s="277">
        <f>IF(AND($AV85=$AV80,$AW85&gt;$AW80),-1,0)</f>
        <v>0</v>
      </c>
      <c r="BF85" s="75" t="str">
        <f t="shared" si="158"/>
        <v>Rugby &amp; N'hampton</v>
      </c>
      <c r="BG85" s="374">
        <f t="shared" si="179"/>
        <v>8</v>
      </c>
      <c r="BH85" s="18">
        <f t="shared" si="180"/>
        <v>4</v>
      </c>
      <c r="BI85" s="366">
        <f t="shared" si="181"/>
        <v>8</v>
      </c>
    </row>
    <row r="86" spans="1:67" s="75" customFormat="1" x14ac:dyDescent="0.25">
      <c r="A86" s="107" t="str">
        <f>'Event Details'!D$29</f>
        <v>M</v>
      </c>
      <c r="B86" s="32">
        <f>IF(A$2&gt;=7,7,"")</f>
        <v>7</v>
      </c>
      <c r="C86" s="108" t="str">
        <f>IF(B86="","",'Event Details'!E$29)</f>
        <v>Solihull</v>
      </c>
      <c r="D86" s="349">
        <f t="shared" si="159"/>
        <v>15</v>
      </c>
      <c r="E86" s="156">
        <f t="shared" si="160"/>
        <v>18</v>
      </c>
      <c r="F86" s="350">
        <f t="shared" si="160"/>
        <v>18</v>
      </c>
      <c r="G86" s="418">
        <f>IF(D86="","",RANK(D86,D$80:D$87,0)+COUNTIF(D$80:D86,D86)-1)</f>
        <v>4</v>
      </c>
      <c r="H86" s="123">
        <f>IF(E86="","",RANK(E86,E$80:E$87,0)+COUNTIF(E$80:E86,E86)-1)</f>
        <v>2</v>
      </c>
      <c r="I86" s="419">
        <f>IF(F86="","",RANK(F86,F$80:F$87,0)+COUNTIF(F$80:F86,F86)-1)</f>
        <v>2</v>
      </c>
      <c r="J86" t="str">
        <f t="shared" si="161"/>
        <v>Solihull</v>
      </c>
      <c r="K86" s="402">
        <f t="shared" si="162"/>
        <v>2</v>
      </c>
      <c r="L86" s="361" t="str">
        <f t="shared" si="143"/>
        <v>Leicester</v>
      </c>
      <c r="M86" s="18">
        <f t="shared" si="144"/>
        <v>8</v>
      </c>
      <c r="N86" s="366">
        <f t="shared" si="163"/>
        <v>2</v>
      </c>
      <c r="O86" s="361" t="str">
        <f t="shared" si="145"/>
        <v>Kettering</v>
      </c>
      <c r="P86" s="18">
        <f t="shared" si="146"/>
        <v>8.5</v>
      </c>
      <c r="Q86" s="366">
        <f t="shared" si="164"/>
        <v>2.5</v>
      </c>
      <c r="R86" s="361" t="str">
        <f t="shared" si="147"/>
        <v>Kettering</v>
      </c>
      <c r="S86" s="18">
        <f t="shared" si="148"/>
        <v>8</v>
      </c>
      <c r="T86" s="366">
        <f t="shared" si="165"/>
        <v>2</v>
      </c>
      <c r="U86" s="370">
        <v>7</v>
      </c>
      <c r="V86" s="379" t="str">
        <f t="shared" si="166"/>
        <v>Solihull</v>
      </c>
      <c r="W86" s="404">
        <f t="shared" si="149"/>
        <v>33</v>
      </c>
      <c r="X86" s="386">
        <f t="shared" si="167"/>
        <v>11.5</v>
      </c>
      <c r="Y86" s="392">
        <f>RANK(X86,X$80:X$87,0)+COUNTIF(X$80:X86,X86)-1</f>
        <v>5</v>
      </c>
      <c r="Z86" s="200" t="str">
        <f t="shared" si="150"/>
        <v>Solihull</v>
      </c>
      <c r="AA86" s="393">
        <f t="shared" si="151"/>
        <v>7</v>
      </c>
      <c r="AB86" s="275" t="str">
        <f t="shared" si="168"/>
        <v>Kettering</v>
      </c>
      <c r="AC86" s="68">
        <f t="shared" si="169"/>
        <v>3.5</v>
      </c>
      <c r="AD86" s="68">
        <f t="shared" si="170"/>
        <v>15.5</v>
      </c>
      <c r="AE86" s="366">
        <f t="shared" si="171"/>
        <v>2</v>
      </c>
      <c r="AF86" s="276">
        <f t="shared" si="152"/>
        <v>0</v>
      </c>
      <c r="AG86" s="276">
        <f>IF(AND($AC86=$AC85,$AD86&gt;$AD85),-1,0)</f>
        <v>0</v>
      </c>
      <c r="AH86" s="276">
        <f>IF(AND($AC86=$AC84,$AD86&gt;$AD84),-1,0)</f>
        <v>0</v>
      </c>
      <c r="AI86" s="276">
        <f>IF(AND($AC86=$AC83,$AD86&gt;$AD83),-1,0)</f>
        <v>0</v>
      </c>
      <c r="AJ86" s="276">
        <f>IF(AND($AC86=$AC82,$AD86&gt;$AD82),-1,0)</f>
        <v>0</v>
      </c>
      <c r="AK86" s="276">
        <f>IF(AND($AC86=$AC81,$AD86&gt;$AD81),-1,0)</f>
        <v>0</v>
      </c>
      <c r="AL86" s="277">
        <f>IF(AND($AC86=$AC80,$AD86&gt;$AD80),-1,0)</f>
        <v>0</v>
      </c>
      <c r="AM86"/>
      <c r="AN86" s="370">
        <v>7</v>
      </c>
      <c r="AO86" s="379" t="str">
        <f t="shared" si="172"/>
        <v>Solihull</v>
      </c>
      <c r="AP86" s="404">
        <f t="shared" si="154"/>
        <v>51</v>
      </c>
      <c r="AQ86" s="386">
        <f t="shared" si="173"/>
        <v>18.5</v>
      </c>
      <c r="AR86" s="392">
        <f>RANK(AQ86,AQ$80:AQ$87,0)+COUNTIF(AQ$80:AQ86,AQ86)-1</f>
        <v>2</v>
      </c>
      <c r="AS86" s="200" t="str">
        <f t="shared" si="174"/>
        <v>Solihull</v>
      </c>
      <c r="AT86" s="393">
        <f t="shared" si="155"/>
        <v>7</v>
      </c>
      <c r="AU86" s="275" t="str">
        <f t="shared" si="175"/>
        <v>Kettering</v>
      </c>
      <c r="AV86" s="68">
        <f t="shared" si="176"/>
        <v>5.5</v>
      </c>
      <c r="AW86" s="68">
        <f t="shared" si="177"/>
        <v>23.5</v>
      </c>
      <c r="AX86" s="366">
        <f t="shared" si="178"/>
        <v>2</v>
      </c>
      <c r="AY86" s="276">
        <f t="shared" si="156"/>
        <v>0</v>
      </c>
      <c r="AZ86" s="276">
        <f>IF(AND($AV86=$AV85,$AW86&gt;$AW85),-1,0)</f>
        <v>0</v>
      </c>
      <c r="BA86" s="276">
        <f>IF(AND($AV86=$AV84,$AW86&gt;$AW84),-1,0)</f>
        <v>0</v>
      </c>
      <c r="BB86" s="276">
        <f>IF(AND($AV86=$AV83,$AW86&gt;$AW83),-1,0)</f>
        <v>0</v>
      </c>
      <c r="BC86" s="276">
        <f>IF(AND($AV86=$AV82,$AW86&gt;$AW82),-1,0)</f>
        <v>0</v>
      </c>
      <c r="BD86" s="276">
        <f>IF(AND($AV86=$AV81,$AW86&gt;$AW81),-1,0)</f>
        <v>0</v>
      </c>
      <c r="BE86" s="277">
        <f>IF(AND($AV86=$AV80,$AW86&gt;$AW80),-1,0)</f>
        <v>0</v>
      </c>
      <c r="BF86" s="75" t="str">
        <f t="shared" si="158"/>
        <v>Solihull</v>
      </c>
      <c r="BG86" s="374">
        <f t="shared" si="179"/>
        <v>5</v>
      </c>
      <c r="BH86" s="18">
        <f t="shared" si="180"/>
        <v>6.5</v>
      </c>
      <c r="BI86" s="366">
        <f t="shared" si="181"/>
        <v>7</v>
      </c>
    </row>
    <row r="87" spans="1:67" s="75" customFormat="1" x14ac:dyDescent="0.25">
      <c r="A87" s="107" t="str">
        <f>'Event Details'!D$30</f>
        <v>D</v>
      </c>
      <c r="B87" s="32">
        <f>IF(A$2&gt;=8,8,"")</f>
        <v>8</v>
      </c>
      <c r="C87" s="108" t="str">
        <f>IF(B87="","",'Event Details'!E$30)</f>
        <v>Stratford</v>
      </c>
      <c r="D87" s="349">
        <f t="shared" si="159"/>
        <v>16.5</v>
      </c>
      <c r="E87" s="156">
        <f t="shared" si="160"/>
        <v>18</v>
      </c>
      <c r="F87" s="350">
        <f t="shared" si="160"/>
        <v>17</v>
      </c>
      <c r="G87" s="418">
        <f>IF(D87="","",RANK(D87,D$80:D$87,0)+COUNTIF(D$80:D87,D87)-1)</f>
        <v>3</v>
      </c>
      <c r="H87" s="123">
        <f>IF(E87="","",RANK(E87,E$80:E$87,0)+COUNTIF(E$80:E87,E87)-1)</f>
        <v>3</v>
      </c>
      <c r="I87" s="419">
        <f>IF(F87="","",RANK(F87,F$80:F$87,0)+COUNTIF(F$80:F87,F87)-1)</f>
        <v>4</v>
      </c>
      <c r="J87" t="str">
        <f t="shared" si="161"/>
        <v>Stratford</v>
      </c>
      <c r="K87" s="402">
        <f t="shared" si="162"/>
        <v>1</v>
      </c>
      <c r="L87" s="361" t="str">
        <f t="shared" si="143"/>
        <v>Kettering</v>
      </c>
      <c r="M87" s="18">
        <f t="shared" si="144"/>
        <v>7</v>
      </c>
      <c r="N87" s="366">
        <f t="shared" si="163"/>
        <v>1</v>
      </c>
      <c r="O87" s="361" t="str">
        <f t="shared" si="145"/>
        <v>Leicester</v>
      </c>
      <c r="P87" s="18">
        <f t="shared" si="146"/>
        <v>6</v>
      </c>
      <c r="Q87" s="366">
        <f t="shared" si="164"/>
        <v>1</v>
      </c>
      <c r="R87" s="361" t="str">
        <f t="shared" si="147"/>
        <v>Leicester</v>
      </c>
      <c r="S87" s="18">
        <f t="shared" si="148"/>
        <v>4</v>
      </c>
      <c r="T87" s="366">
        <f t="shared" si="165"/>
        <v>1</v>
      </c>
      <c r="U87" s="370">
        <v>8</v>
      </c>
      <c r="V87" s="379" t="str">
        <f t="shared" si="166"/>
        <v>Stratford</v>
      </c>
      <c r="W87" s="404">
        <f t="shared" si="149"/>
        <v>34.5</v>
      </c>
      <c r="X87" s="386">
        <f t="shared" si="167"/>
        <v>12.5</v>
      </c>
      <c r="Y87" s="392">
        <f>RANK(X87,X$80:X$87,0)+COUNTIF(X$80:X87,X87)-1</f>
        <v>1</v>
      </c>
      <c r="Z87" s="200" t="str">
        <f t="shared" si="150"/>
        <v>Stratford</v>
      </c>
      <c r="AA87" s="393">
        <f t="shared" si="151"/>
        <v>8</v>
      </c>
      <c r="AB87" s="275" t="str">
        <f t="shared" si="168"/>
        <v>Leicester</v>
      </c>
      <c r="AC87" s="68">
        <f t="shared" si="169"/>
        <v>3</v>
      </c>
      <c r="AD87" s="68">
        <f t="shared" si="170"/>
        <v>14</v>
      </c>
      <c r="AE87" s="366">
        <f t="shared" si="171"/>
        <v>1</v>
      </c>
      <c r="AF87" s="276">
        <f>IF(AND($AC87=$AC86,$AD87&gt;$AD86),-1,0)</f>
        <v>0</v>
      </c>
      <c r="AG87" s="276">
        <f>IF(AND($AC87=$AC85,$AD87&gt;$AD85),-1,0)</f>
        <v>0</v>
      </c>
      <c r="AH87" s="276">
        <f>IF(AND($AC87=$AC84,$AD87&gt;$AD84),-1,0)</f>
        <v>0</v>
      </c>
      <c r="AI87" s="276">
        <f>IF(AND($AC87=$AC83,$AD87&gt;$AD83),-1,0)</f>
        <v>0</v>
      </c>
      <c r="AJ87" s="276">
        <f>IF(AND($AC87=$AC82,$AD87&gt;$AD82),-1,0)</f>
        <v>0</v>
      </c>
      <c r="AK87" s="276">
        <f>IF(AND($AC87=$AC81,$AD87&gt;$AD81),-1,0)</f>
        <v>0</v>
      </c>
      <c r="AL87" s="277">
        <f>IF(AND($AC87=$AC80,$AD87&gt;$AD80),-1,0)</f>
        <v>0</v>
      </c>
      <c r="AM87"/>
      <c r="AN87" s="370">
        <v>8</v>
      </c>
      <c r="AO87" s="379" t="str">
        <f t="shared" si="172"/>
        <v>Stratford</v>
      </c>
      <c r="AP87" s="404">
        <f t="shared" si="154"/>
        <v>51.5</v>
      </c>
      <c r="AQ87" s="386">
        <f t="shared" si="173"/>
        <v>18</v>
      </c>
      <c r="AR87" s="392">
        <f>RANK(AQ87,AQ$80:AQ$87,0)+COUNTIF(AQ$80:AQ87,AQ87)-1</f>
        <v>3</v>
      </c>
      <c r="AS87" s="200" t="str">
        <f t="shared" si="174"/>
        <v>Stratford</v>
      </c>
      <c r="AT87" s="393">
        <f t="shared" si="155"/>
        <v>8</v>
      </c>
      <c r="AU87" s="275" t="str">
        <f t="shared" si="175"/>
        <v>Leicester</v>
      </c>
      <c r="AV87" s="68">
        <f t="shared" si="176"/>
        <v>4</v>
      </c>
      <c r="AW87" s="68">
        <f t="shared" si="177"/>
        <v>18</v>
      </c>
      <c r="AX87" s="366">
        <f t="shared" si="178"/>
        <v>1</v>
      </c>
      <c r="AY87" s="276">
        <f>IF(AND($AV87=$AV86,$AW87&gt;$AW86),-1,0)</f>
        <v>0</v>
      </c>
      <c r="AZ87" s="276">
        <f>IF(AND($AV87=$AV85,$AW87&gt;$AW85),-1,0)</f>
        <v>0</v>
      </c>
      <c r="BA87" s="276">
        <f>IF(AND($AV87=$AV84,$AW87&gt;$AW84),-1,0)</f>
        <v>0</v>
      </c>
      <c r="BB87" s="276">
        <f>IF(AND($AV87=$AV83,$AW87&gt;$AW83),-1,0)</f>
        <v>0</v>
      </c>
      <c r="BC87" s="276">
        <f>IF(AND($AV87=$AV82,$AW87&gt;$AW82),-1,0)</f>
        <v>0</v>
      </c>
      <c r="BD87" s="276">
        <f>IF(AND($AV87=$AV81,$AW87&gt;$AW81),-1,0)</f>
        <v>0</v>
      </c>
      <c r="BE87" s="277">
        <f>IF(AND($AV87=$AV80,$AW87&gt;$AW80),-1,0)</f>
        <v>0</v>
      </c>
      <c r="BF87" s="75" t="str">
        <f t="shared" si="158"/>
        <v>Stratford</v>
      </c>
      <c r="BG87" s="374">
        <f t="shared" si="179"/>
        <v>6</v>
      </c>
      <c r="BH87" s="18">
        <f t="shared" si="180"/>
        <v>6.5</v>
      </c>
      <c r="BI87" s="366">
        <f t="shared" si="181"/>
        <v>5.5</v>
      </c>
    </row>
    <row r="88" spans="1:67" s="75" customFormat="1" ht="13.8" thickBot="1" x14ac:dyDescent="0.3">
      <c r="A88" s="107">
        <f>'Event Details'!D$31</f>
        <v>0</v>
      </c>
      <c r="B88" s="39" t="str">
        <f>IF(A$2&gt;=9,9,"")</f>
        <v/>
      </c>
      <c r="C88" s="135" t="str">
        <f>IF(B88="","",'Event Details'!E$31)</f>
        <v/>
      </c>
      <c r="D88" s="351"/>
      <c r="E88" s="352"/>
      <c r="F88" s="353"/>
      <c r="G88" s="407"/>
      <c r="H88" s="408"/>
      <c r="I88" s="409"/>
      <c r="J88"/>
      <c r="K88" s="394"/>
      <c r="L88" s="363"/>
      <c r="M88" s="364"/>
      <c r="N88" s="365"/>
      <c r="O88" s="363"/>
      <c r="P88" s="364"/>
      <c r="Q88" s="365"/>
      <c r="R88" s="363"/>
      <c r="S88" s="364"/>
      <c r="T88" s="365"/>
      <c r="U88" s="371" t="str">
        <f>IF(T$2&gt;=9,9,"")</f>
        <v/>
      </c>
      <c r="V88" s="42" t="str">
        <f>IF(Q88="","",'Event Details'!W$30)</f>
        <v/>
      </c>
      <c r="W88" s="387"/>
      <c r="X88" s="388"/>
      <c r="Y88" s="389"/>
      <c r="Z88" s="42" t="str">
        <f>IF(U88="","",'Event Details'!AA$30)</f>
        <v/>
      </c>
      <c r="AA88" s="394"/>
      <c r="AB88" s="375"/>
      <c r="AC88" s="378"/>
      <c r="AD88" s="378"/>
      <c r="AE88" s="378"/>
      <c r="AF88" s="378"/>
      <c r="AG88" s="378"/>
      <c r="AH88" s="378"/>
      <c r="AI88" s="378"/>
      <c r="AJ88" s="378"/>
      <c r="AK88" s="378"/>
      <c r="AL88" s="376"/>
      <c r="AM88"/>
      <c r="AN88" s="371" t="str">
        <f>IF(BH$2&gt;=9,9,"")</f>
        <v/>
      </c>
      <c r="AO88" s="42" t="str">
        <f>IF(T88="","",'Event Details'!AR$30)</f>
        <v/>
      </c>
      <c r="AP88" s="387"/>
      <c r="AQ88" s="388"/>
      <c r="AR88" s="389"/>
      <c r="AS88" s="42" t="str">
        <f>IF(AN88="","",'Event Details'!AV$30)</f>
        <v/>
      </c>
      <c r="AT88" s="394"/>
      <c r="AU88" s="375"/>
      <c r="AV88" s="378"/>
      <c r="AW88" s="378"/>
      <c r="AX88" s="376"/>
      <c r="AY88" s="378"/>
      <c r="AZ88" s="378"/>
      <c r="BA88" s="378"/>
      <c r="BB88" s="378"/>
      <c r="BC88" s="378"/>
      <c r="BD88" s="378"/>
      <c r="BE88" s="376"/>
      <c r="BG88" s="407"/>
      <c r="BH88" s="408"/>
      <c r="BI88" s="409"/>
    </row>
    <row r="89" spans="1:67" s="75" customFormat="1" x14ac:dyDescent="0.25">
      <c r="D89" s="70">
        <f>SUM(D80:D88)</f>
        <v>108</v>
      </c>
      <c r="E89" s="70">
        <f>SUM(E80:E88)</f>
        <v>108</v>
      </c>
      <c r="F89" s="70">
        <f>SUM(F80:F88)</f>
        <v>108</v>
      </c>
      <c r="G89" s="70">
        <f t="shared" ref="G89:L89" si="182">MAX(G80:G88)</f>
        <v>8</v>
      </c>
      <c r="H89" s="70">
        <f t="shared" si="182"/>
        <v>8</v>
      </c>
      <c r="I89" s="70">
        <f t="shared" si="182"/>
        <v>8</v>
      </c>
      <c r="J89" s="70">
        <f t="shared" si="182"/>
        <v>0</v>
      </c>
      <c r="K89" s="70">
        <f t="shared" si="182"/>
        <v>8</v>
      </c>
      <c r="L89" s="70">
        <f t="shared" si="182"/>
        <v>0</v>
      </c>
      <c r="M89" s="168">
        <f>SUM(M80:M88)</f>
        <v>108</v>
      </c>
      <c r="N89" s="168">
        <f>SUM(N80:N88)</f>
        <v>36</v>
      </c>
      <c r="O89" s="70">
        <f t="shared" ref="O89:U89" si="183">MAX(O80:O88)</f>
        <v>0</v>
      </c>
      <c r="P89" s="70">
        <f t="shared" si="183"/>
        <v>19</v>
      </c>
      <c r="Q89" s="70">
        <f t="shared" si="183"/>
        <v>8</v>
      </c>
      <c r="R89" s="70">
        <f t="shared" si="183"/>
        <v>0</v>
      </c>
      <c r="S89" s="70">
        <f t="shared" si="183"/>
        <v>20</v>
      </c>
      <c r="T89" s="70">
        <f t="shared" si="183"/>
        <v>8</v>
      </c>
      <c r="U89" s="70">
        <f t="shared" si="183"/>
        <v>8</v>
      </c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G89" s="70">
        <f>MAX(BG80:BG88)</f>
        <v>8</v>
      </c>
      <c r="BH89" s="70">
        <f>MAX(BH80:BH88)</f>
        <v>8</v>
      </c>
      <c r="BI89" s="70">
        <f>MAX(BI80:BI88)</f>
        <v>8</v>
      </c>
      <c r="BJ89" s="70"/>
      <c r="BK89" s="70"/>
      <c r="BL89" s="70"/>
      <c r="BM89" s="70"/>
      <c r="BN89" s="70"/>
      <c r="BO89" s="70"/>
    </row>
    <row r="90" spans="1:67" s="75" customFormat="1" x14ac:dyDescent="0.25">
      <c r="J90" s="76"/>
      <c r="L90" s="77"/>
    </row>
  </sheetData>
  <sheetProtection sheet="1" objects="1" scenarios="1"/>
  <mergeCells count="54">
    <mergeCell ref="D76:F76"/>
    <mergeCell ref="O77:Q77"/>
    <mergeCell ref="L77:N77"/>
    <mergeCell ref="R77:T77"/>
    <mergeCell ref="O43:Q43"/>
    <mergeCell ref="O60:Q60"/>
    <mergeCell ref="G76:I76"/>
    <mergeCell ref="L76:T76"/>
    <mergeCell ref="L60:N60"/>
    <mergeCell ref="R60:T60"/>
    <mergeCell ref="L43:N43"/>
    <mergeCell ref="R43:T43"/>
    <mergeCell ref="G42:I42"/>
    <mergeCell ref="D59:F59"/>
    <mergeCell ref="D42:F42"/>
    <mergeCell ref="G59:I59"/>
    <mergeCell ref="L59:T59"/>
    <mergeCell ref="D8:F8"/>
    <mergeCell ref="O9:Q9"/>
    <mergeCell ref="G8:I8"/>
    <mergeCell ref="L8:T8"/>
    <mergeCell ref="D25:F25"/>
    <mergeCell ref="G25:I25"/>
    <mergeCell ref="L25:T25"/>
    <mergeCell ref="BG25:BI25"/>
    <mergeCell ref="U76:Y76"/>
    <mergeCell ref="BG76:BI76"/>
    <mergeCell ref="AA76:AL76"/>
    <mergeCell ref="AN76:AR76"/>
    <mergeCell ref="AT76:BE76"/>
    <mergeCell ref="AA42:AL42"/>
    <mergeCell ref="AN42:AR42"/>
    <mergeCell ref="BG42:BI42"/>
    <mergeCell ref="BG59:BI59"/>
    <mergeCell ref="AA59:AL59"/>
    <mergeCell ref="AN59:AR59"/>
    <mergeCell ref="AT59:BE59"/>
    <mergeCell ref="U59:Y59"/>
    <mergeCell ref="AN8:AR8"/>
    <mergeCell ref="AT8:BE8"/>
    <mergeCell ref="L9:N9"/>
    <mergeCell ref="R9:T9"/>
    <mergeCell ref="L42:T42"/>
    <mergeCell ref="U42:Y42"/>
    <mergeCell ref="U8:Y8"/>
    <mergeCell ref="AA8:AL8"/>
    <mergeCell ref="U25:Y25"/>
    <mergeCell ref="AA25:AL25"/>
    <mergeCell ref="AT42:BE42"/>
    <mergeCell ref="AN25:AR25"/>
    <mergeCell ref="AT25:BE25"/>
    <mergeCell ref="L26:N26"/>
    <mergeCell ref="R26:T26"/>
    <mergeCell ref="O26:Q26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95"/>
  <sheetViews>
    <sheetView zoomScale="90" zoomScaleNormal="100" workbookViewId="0">
      <selection activeCell="L10" sqref="L10"/>
    </sheetView>
  </sheetViews>
  <sheetFormatPr defaultRowHeight="13.2" x14ac:dyDescent="0.25"/>
  <cols>
    <col min="2" max="2" width="4.6640625" customWidth="1"/>
    <col min="3" max="3" width="17.5546875" customWidth="1"/>
    <col min="4" max="5" width="6.6640625" customWidth="1"/>
    <col min="6" max="6" width="4.6640625" customWidth="1"/>
    <col min="7" max="7" width="17.5546875" customWidth="1"/>
    <col min="8" max="10" width="6.6640625" customWidth="1"/>
    <col min="11" max="11" width="4.6640625" customWidth="1"/>
    <col min="12" max="12" width="17.5546875" customWidth="1"/>
    <col min="13" max="13" width="6.88671875" customWidth="1"/>
    <col min="14" max="14" width="6.5546875" customWidth="1"/>
    <col min="15" max="17" width="7" customWidth="1"/>
  </cols>
  <sheetData>
    <row r="1" spans="2:28" ht="13.8" thickBot="1" x14ac:dyDescent="0.3">
      <c r="Q1" s="75"/>
    </row>
    <row r="2" spans="2:28" s="183" customFormat="1" ht="18" thickBot="1" x14ac:dyDescent="0.35">
      <c r="C2" s="184">
        <f>'Event Details'!E7</f>
        <v>2014</v>
      </c>
      <c r="D2" s="185"/>
      <c r="E2" s="185"/>
      <c r="F2" s="185"/>
      <c r="G2" s="186" t="str">
        <f>'Event Details'!E5</f>
        <v>Heart of England League</v>
      </c>
      <c r="H2" s="186"/>
      <c r="I2" s="185"/>
      <c r="J2" s="185"/>
      <c r="K2" s="185"/>
      <c r="L2" s="185" t="str">
        <f>"Division "&amp;'Event Details'!E9</f>
        <v>Division 1</v>
      </c>
      <c r="M2" s="185"/>
      <c r="N2" s="185"/>
      <c r="O2" s="187"/>
      <c r="P2" s="75"/>
      <c r="Q2" s="75"/>
    </row>
    <row r="3" spans="2:28" x14ac:dyDescent="0.2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2:28" ht="17.399999999999999" x14ac:dyDescent="0.3">
      <c r="C4" s="188" t="s">
        <v>78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  <c r="P4" s="75"/>
      <c r="Q4" s="75"/>
    </row>
    <row r="5" spans="2:28" ht="13.5" customHeight="1" x14ac:dyDescent="0.3">
      <c r="C5" s="188"/>
      <c r="D5" s="75"/>
      <c r="E5" s="75"/>
      <c r="F5" s="75"/>
      <c r="G5" s="75"/>
      <c r="H5" s="75"/>
      <c r="I5" s="75"/>
      <c r="J5" s="151"/>
      <c r="K5" s="151"/>
      <c r="L5" s="190"/>
      <c r="M5" s="190"/>
      <c r="N5" s="75"/>
      <c r="O5" s="75"/>
      <c r="P5" s="75"/>
      <c r="Q5" s="75"/>
    </row>
    <row r="6" spans="2:28" ht="14.4" thickBot="1" x14ac:dyDescent="0.3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  <c r="P6" s="75"/>
      <c r="Q6" s="75"/>
      <c r="W6" s="75"/>
      <c r="X6" s="75"/>
      <c r="Y6" s="75"/>
      <c r="Z6" s="75"/>
      <c r="AA6" s="75"/>
      <c r="AB6" s="75"/>
    </row>
    <row r="7" spans="2:28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52" t="str">
        <f>'Event Details'!$C$16</f>
        <v>5th Jul 2014</v>
      </c>
      <c r="M7" s="552"/>
      <c r="N7" s="552"/>
      <c r="O7" s="552"/>
      <c r="P7" s="75"/>
      <c r="Q7" s="75"/>
    </row>
    <row r="8" spans="2:28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59" t="str">
        <f>'Event Details'!$G$16</f>
        <v>Banbury</v>
      </c>
      <c r="M8" s="559"/>
      <c r="N8" s="559"/>
      <c r="O8" s="559"/>
      <c r="P8" s="75"/>
      <c r="Q8" s="75"/>
    </row>
    <row r="9" spans="2:28" ht="13.8" thickBot="1" x14ac:dyDescent="0.3">
      <c r="B9" s="193"/>
      <c r="C9" s="87" t="s">
        <v>19</v>
      </c>
      <c r="D9" s="88" t="s">
        <v>88</v>
      </c>
      <c r="E9" s="90" t="s">
        <v>102</v>
      </c>
      <c r="F9" s="75"/>
      <c r="G9" s="87" t="s">
        <v>19</v>
      </c>
      <c r="H9" s="88"/>
      <c r="I9" s="88" t="s">
        <v>88</v>
      </c>
      <c r="J9" s="90" t="s">
        <v>102</v>
      </c>
      <c r="K9" s="75"/>
      <c r="L9" s="87" t="s">
        <v>19</v>
      </c>
      <c r="M9" s="88"/>
      <c r="N9" s="88" t="s">
        <v>88</v>
      </c>
      <c r="O9" s="90" t="s">
        <v>102</v>
      </c>
      <c r="P9" s="75"/>
      <c r="Q9" s="75"/>
    </row>
    <row r="10" spans="2:28" x14ac:dyDescent="0.25">
      <c r="B10" s="194">
        <v>1</v>
      </c>
      <c r="C10" s="195" t="str">
        <f>IF('Boys Input'!L12=0,"",'Boys Input'!L12)</f>
        <v>Stratford</v>
      </c>
      <c r="D10" s="196">
        <f>IF(C10="","",'Boys Input'!M12)</f>
        <v>48</v>
      </c>
      <c r="E10" s="197">
        <f>IF(D10="","",'Boys Input'!N12)</f>
        <v>8</v>
      </c>
      <c r="F10" s="67"/>
      <c r="G10" s="283" t="str">
        <f>IF('Boys Input'!O12=0,"",'Boys Input'!O12)</f>
        <v>Rugby &amp; N'hampton</v>
      </c>
      <c r="H10" s="377"/>
      <c r="I10" s="284">
        <f>IF(G10="","",'Boys Input'!P12)</f>
        <v>46</v>
      </c>
      <c r="J10" s="285">
        <f>IF(I10="","",'Boys Input'!Q12)</f>
        <v>8</v>
      </c>
      <c r="K10" s="67"/>
      <c r="L10" s="195" t="str">
        <f>IF('Boys Input'!R12=0,"",'Boys Input'!R12)</f>
        <v>Stratford</v>
      </c>
      <c r="M10" s="196"/>
      <c r="N10" s="196">
        <f>IF(L10="","",'Boys Input'!S12)</f>
        <v>48</v>
      </c>
      <c r="O10" s="197">
        <f>IF(N10="","",'Boys Input'!T12)</f>
        <v>8</v>
      </c>
      <c r="P10" s="75"/>
      <c r="Q10" s="75"/>
    </row>
    <row r="11" spans="2:28" x14ac:dyDescent="0.25">
      <c r="B11" s="198">
        <f>IF(LEN(C11)&gt;0,2," ")</f>
        <v>2</v>
      </c>
      <c r="C11" s="199" t="str">
        <f>IF('Boys Input'!L13=0,"",'Boys Input'!L13)</f>
        <v>Rugby &amp; N'hampton</v>
      </c>
      <c r="D11" s="200">
        <f>IF(C11="","",'Boys Input'!M13)</f>
        <v>47</v>
      </c>
      <c r="E11" s="201">
        <f>IF(D11="","",'Boys Input'!N13)</f>
        <v>7</v>
      </c>
      <c r="F11" s="67"/>
      <c r="G11" s="286" t="str">
        <f>IF('Boys Input'!O13=0,"",'Boys Input'!O13)</f>
        <v>Stratford</v>
      </c>
      <c r="H11" s="200"/>
      <c r="I11" s="200">
        <f>IF(G11="","",'Boys Input'!P13)</f>
        <v>45</v>
      </c>
      <c r="J11" s="287">
        <f>IF(I11="","",'Boys Input'!Q13)</f>
        <v>7</v>
      </c>
      <c r="K11" s="67"/>
      <c r="L11" s="199" t="str">
        <f>IF('Boys Input'!R13=0,"",'Boys Input'!R13)</f>
        <v>Banbury</v>
      </c>
      <c r="M11" s="200"/>
      <c r="N11" s="200">
        <f>IF(L11="","",'Boys Input'!S13)</f>
        <v>47</v>
      </c>
      <c r="O11" s="201">
        <f>IF(N11="","",'Boys Input'!T13)</f>
        <v>7</v>
      </c>
      <c r="P11" s="75"/>
      <c r="Q11" s="75"/>
    </row>
    <row r="12" spans="2:28" x14ac:dyDescent="0.25">
      <c r="B12" s="198">
        <f>IF(LEN(C12)&gt;0,3," ")</f>
        <v>3</v>
      </c>
      <c r="C12" s="199" t="str">
        <f>IF('Boys Input'!L14=0,"",'Boys Input'!L14)</f>
        <v>Solihull</v>
      </c>
      <c r="D12" s="200">
        <f>IF(C12="","",'Boys Input'!M14)</f>
        <v>45</v>
      </c>
      <c r="E12" s="201">
        <f>IF(D12="","",'Boys Input'!N14)</f>
        <v>6</v>
      </c>
      <c r="F12" s="67"/>
      <c r="G12" s="286" t="str">
        <f>IF('Boys Input'!O14=0,"",'Boys Input'!O14)</f>
        <v>Kettering</v>
      </c>
      <c r="H12" s="200"/>
      <c r="I12" s="200">
        <f>IF(G12="","",'Boys Input'!P14)</f>
        <v>43</v>
      </c>
      <c r="J12" s="287">
        <f>IF(I12="","",'Boys Input'!Q14)</f>
        <v>6</v>
      </c>
      <c r="K12" s="67"/>
      <c r="L12" s="199" t="str">
        <f>IF('Boys Input'!R14=0,"",'Boys Input'!R14)</f>
        <v>Kettering</v>
      </c>
      <c r="M12" s="200"/>
      <c r="N12" s="200">
        <f>IF(L12="","",'Boys Input'!S14)</f>
        <v>46</v>
      </c>
      <c r="O12" s="201">
        <f>IF(N12="","",'Boys Input'!T14)</f>
        <v>6</v>
      </c>
      <c r="P12" s="75"/>
      <c r="Q12" s="75"/>
    </row>
    <row r="13" spans="2:28" x14ac:dyDescent="0.25">
      <c r="B13" s="198">
        <f>IF(LEN(C13)&gt;0,4," ")</f>
        <v>4</v>
      </c>
      <c r="C13" s="199" t="str">
        <f>IF('Boys Input'!L15=0,"",'Boys Input'!L15)</f>
        <v>Banbury</v>
      </c>
      <c r="D13" s="200">
        <f>IF(C13="","",'Boys Input'!M15)</f>
        <v>37</v>
      </c>
      <c r="E13" s="201">
        <f>IF(D13="","",'Boys Input'!N15)</f>
        <v>5</v>
      </c>
      <c r="F13" s="67"/>
      <c r="G13" s="286" t="str">
        <f>IF('Boys Input'!O15=0,"",'Boys Input'!O15)</f>
        <v>Coventry Godiva</v>
      </c>
      <c r="H13" s="200"/>
      <c r="I13" s="200">
        <f>IF(G13="","",'Boys Input'!P15)</f>
        <v>37</v>
      </c>
      <c r="J13" s="287">
        <f>IF(I13="","",'Boys Input'!Q15)</f>
        <v>5</v>
      </c>
      <c r="K13" s="67"/>
      <c r="L13" s="199" t="str">
        <f>IF('Boys Input'!R15=0,"",'Boys Input'!R15)</f>
        <v>Rugby &amp; N'hampton</v>
      </c>
      <c r="M13" s="200"/>
      <c r="N13" s="200">
        <f>IF(L13="","",'Boys Input'!S15)</f>
        <v>41</v>
      </c>
      <c r="O13" s="201">
        <f>IF(N13="","",'Boys Input'!T15)</f>
        <v>5</v>
      </c>
      <c r="P13" s="75"/>
      <c r="Q13" s="75"/>
    </row>
    <row r="14" spans="2:28" x14ac:dyDescent="0.25">
      <c r="B14" s="198">
        <f>IF(LEN(C14)&gt;0,5," ")</f>
        <v>5</v>
      </c>
      <c r="C14" s="199" t="str">
        <f>IF('Boys Input'!L16=0,"",'Boys Input'!L16)</f>
        <v>Amber Valley</v>
      </c>
      <c r="D14" s="200">
        <f>IF(C14="","",'Boys Input'!M16)</f>
        <v>35</v>
      </c>
      <c r="E14" s="201">
        <f>IF(D14="","",'Boys Input'!N16)</f>
        <v>4</v>
      </c>
      <c r="F14" s="67"/>
      <c r="G14" s="286" t="str">
        <f>IF('Boys Input'!O16=0,"",'Boys Input'!O16)</f>
        <v>Banbury</v>
      </c>
      <c r="H14" s="200"/>
      <c r="I14" s="200">
        <f>IF(G14="","",'Boys Input'!P16)</f>
        <v>36</v>
      </c>
      <c r="J14" s="287">
        <f>IF(I14="","",'Boys Input'!Q16)</f>
        <v>3.5</v>
      </c>
      <c r="K14" s="67"/>
      <c r="L14" s="199" t="str">
        <f>IF('Boys Input'!R16=0,"",'Boys Input'!R16)</f>
        <v>Coventry Godiva</v>
      </c>
      <c r="M14" s="200"/>
      <c r="N14" s="200">
        <f>IF(L14="","",'Boys Input'!S16)</f>
        <v>40</v>
      </c>
      <c r="O14" s="201">
        <f>IF(N14="","",'Boys Input'!T16)</f>
        <v>4</v>
      </c>
      <c r="P14" s="75"/>
      <c r="Q14" s="75"/>
    </row>
    <row r="15" spans="2:28" x14ac:dyDescent="0.25">
      <c r="B15" s="198">
        <f>IF(LEN(C15)&gt;0,6," ")</f>
        <v>6</v>
      </c>
      <c r="C15" s="199" t="str">
        <f>IF('Boys Input'!L17=0,"",'Boys Input'!L17)</f>
        <v>Kettering</v>
      </c>
      <c r="D15" s="200">
        <f>IF(C15="","",'Boys Input'!M17)</f>
        <v>33</v>
      </c>
      <c r="E15" s="201">
        <f>IF(D15="","",'Boys Input'!N17)</f>
        <v>3</v>
      </c>
      <c r="F15" s="67"/>
      <c r="G15" s="286" t="str">
        <f>IF('Boys Input'!O17=0,"",'Boys Input'!O17)</f>
        <v>Solihull</v>
      </c>
      <c r="H15" s="200"/>
      <c r="I15" s="200">
        <f>IF(G15="","",'Boys Input'!P17)</f>
        <v>36</v>
      </c>
      <c r="J15" s="287">
        <f>IF(I15="","",'Boys Input'!Q17)</f>
        <v>3.5</v>
      </c>
      <c r="K15" s="67"/>
      <c r="L15" s="199" t="str">
        <f>IF('Boys Input'!R17=0,"",'Boys Input'!R17)</f>
        <v>Amber Valley</v>
      </c>
      <c r="M15" s="200"/>
      <c r="N15" s="200">
        <f>IF(L15="","",'Boys Input'!S17)</f>
        <v>35</v>
      </c>
      <c r="O15" s="201">
        <f>IF(N15="","",'Boys Input'!T17)</f>
        <v>3</v>
      </c>
      <c r="P15" s="75"/>
      <c r="Q15" s="75"/>
    </row>
    <row r="16" spans="2:28" x14ac:dyDescent="0.25">
      <c r="B16" s="198">
        <f>IF(LEN(C16)&gt;0,7," ")</f>
        <v>7</v>
      </c>
      <c r="C16" s="199" t="str">
        <f>IF('Boys Input'!L18=0,"",'Boys Input'!L18)</f>
        <v>Coventry Godiva</v>
      </c>
      <c r="D16" s="200">
        <f>IF(C16="","",'Boys Input'!M18)</f>
        <v>31</v>
      </c>
      <c r="E16" s="201">
        <f>IF(D16="","",'Boys Input'!N18)</f>
        <v>2</v>
      </c>
      <c r="F16" s="67"/>
      <c r="G16" s="286" t="str">
        <f>IF('Boys Input'!O18=0,"",'Boys Input'!O18)</f>
        <v>Amber Valley</v>
      </c>
      <c r="H16" s="200"/>
      <c r="I16" s="200">
        <f>IF(G16="","",'Boys Input'!P18)</f>
        <v>32</v>
      </c>
      <c r="J16" s="287">
        <f>IF(I16="","",'Boys Input'!Q18)</f>
        <v>2</v>
      </c>
      <c r="K16" s="67"/>
      <c r="L16" s="199" t="str">
        <f>IF('Boys Input'!R18=0,"",'Boys Input'!R18)</f>
        <v>Solihull</v>
      </c>
      <c r="M16" s="200"/>
      <c r="N16" s="200">
        <f>IF(L16="","",'Boys Input'!S18)</f>
        <v>21</v>
      </c>
      <c r="O16" s="201">
        <f>IF(N16="","",'Boys Input'!T18)</f>
        <v>2</v>
      </c>
      <c r="P16" s="75"/>
      <c r="Q16" s="75"/>
    </row>
    <row r="17" spans="2:17" x14ac:dyDescent="0.25">
      <c r="B17" s="198">
        <f>IF(LEN(C17)&gt;0,8," ")</f>
        <v>8</v>
      </c>
      <c r="C17" s="199" t="str">
        <f>IF('Boys Input'!L19=0,"",'Boys Input'!L19)</f>
        <v>Leicester</v>
      </c>
      <c r="D17" s="200">
        <f>IF(C17="","",'Boys Input'!M19)</f>
        <v>0</v>
      </c>
      <c r="E17" s="201">
        <f>IF(D17="","",'Boys Input'!N19)</f>
        <v>0</v>
      </c>
      <c r="F17" s="67"/>
      <c r="G17" s="286" t="str">
        <f>IF('Boys Input'!O19=0,"",'Boys Input'!O19)</f>
        <v>Leicester</v>
      </c>
      <c r="H17" s="200"/>
      <c r="I17" s="200">
        <f>IF(G17="","",'Boys Input'!P19)</f>
        <v>6</v>
      </c>
      <c r="J17" s="287">
        <f>IF(I17="","",'Boys Input'!Q19)</f>
        <v>1</v>
      </c>
      <c r="K17" s="67"/>
      <c r="L17" s="199" t="str">
        <f>IF('Boys Input'!R19=0,"",'Boys Input'!R19)</f>
        <v>Leicester</v>
      </c>
      <c r="M17" s="200"/>
      <c r="N17" s="200">
        <f>IF(L17="","",'Boys Input'!S19)</f>
        <v>0</v>
      </c>
      <c r="O17" s="201">
        <f>IF(N17="","",'Boys Input'!T19)</f>
        <v>0</v>
      </c>
      <c r="P17" s="75"/>
      <c r="Q17" s="75"/>
    </row>
    <row r="18" spans="2:17" ht="13.8" thickBot="1" x14ac:dyDescent="0.3">
      <c r="B18" s="202"/>
      <c r="C18" s="203"/>
      <c r="D18" s="204"/>
      <c r="E18" s="205"/>
      <c r="F18" s="67"/>
      <c r="G18" s="288"/>
      <c r="H18" s="289"/>
      <c r="I18" s="289"/>
      <c r="J18" s="290"/>
      <c r="K18" s="67"/>
      <c r="L18" s="203"/>
      <c r="M18" s="204"/>
      <c r="N18" s="204"/>
      <c r="O18" s="205"/>
      <c r="P18" s="75"/>
      <c r="Q18" s="75"/>
    </row>
    <row r="19" spans="2:17" x14ac:dyDescent="0.25">
      <c r="C19" s="75"/>
      <c r="D19" s="70">
        <f>SUM(D10:D18)</f>
        <v>276</v>
      </c>
      <c r="E19" s="70">
        <f>SUM(E10:E18)</f>
        <v>35</v>
      </c>
      <c r="F19" s="75"/>
      <c r="G19" s="75"/>
      <c r="H19" s="75"/>
      <c r="I19" s="70">
        <f>SUM(I10:I18)</f>
        <v>281</v>
      </c>
      <c r="J19" s="70">
        <f>SUM(J10:J18)</f>
        <v>36</v>
      </c>
      <c r="K19" s="75"/>
      <c r="L19" s="75"/>
      <c r="M19" s="75"/>
      <c r="N19" s="70">
        <f>SUM(N10:N18)</f>
        <v>278</v>
      </c>
      <c r="O19" s="70">
        <f>SUM(O10:O18)</f>
        <v>35</v>
      </c>
      <c r="P19" s="75"/>
      <c r="Q19" s="75"/>
    </row>
    <row r="20" spans="2:17" x14ac:dyDescent="0.25"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2:17" ht="13.8" thickBot="1" x14ac:dyDescent="0.3"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2:17" x14ac:dyDescent="0.25">
      <c r="C22" s="75"/>
      <c r="D22" s="75"/>
      <c r="E22" s="75"/>
      <c r="F22" s="192"/>
      <c r="G22" s="295" t="s">
        <v>85</v>
      </c>
      <c r="H22" s="279"/>
      <c r="I22" s="206"/>
      <c r="J22" s="83"/>
      <c r="K22" s="75"/>
      <c r="L22" s="295" t="s">
        <v>86</v>
      </c>
      <c r="M22" s="279"/>
      <c r="N22" s="206"/>
      <c r="O22" s="83"/>
      <c r="P22" s="75"/>
      <c r="Q22" s="75"/>
    </row>
    <row r="23" spans="2:17" x14ac:dyDescent="0.25">
      <c r="C23" s="75"/>
      <c r="D23" s="75"/>
      <c r="E23" s="75"/>
      <c r="F23" s="85" t="s">
        <v>101</v>
      </c>
      <c r="G23" s="207"/>
      <c r="H23" s="278"/>
      <c r="I23" s="88"/>
      <c r="J23" s="90"/>
      <c r="K23" s="75"/>
      <c r="L23" s="207"/>
      <c r="M23" s="278"/>
      <c r="N23" s="88"/>
      <c r="O23" s="90"/>
      <c r="P23" s="75"/>
      <c r="Q23" s="75"/>
    </row>
    <row r="24" spans="2:17" ht="13.8" thickBot="1" x14ac:dyDescent="0.3">
      <c r="C24" s="75"/>
      <c r="D24" s="75"/>
      <c r="E24" s="75"/>
      <c r="F24" s="193"/>
      <c r="G24" s="87" t="s">
        <v>19</v>
      </c>
      <c r="H24" s="88" t="s">
        <v>88</v>
      </c>
      <c r="I24" s="88" t="s">
        <v>89</v>
      </c>
      <c r="J24" s="90" t="s">
        <v>102</v>
      </c>
      <c r="K24" s="75"/>
      <c r="L24" s="87" t="s">
        <v>19</v>
      </c>
      <c r="M24" s="88" t="s">
        <v>88</v>
      </c>
      <c r="N24" s="88" t="s">
        <v>89</v>
      </c>
      <c r="O24" s="90" t="s">
        <v>102</v>
      </c>
      <c r="P24" s="75"/>
      <c r="Q24" s="75"/>
    </row>
    <row r="25" spans="2:17" x14ac:dyDescent="0.25">
      <c r="C25" s="75"/>
      <c r="D25" s="75"/>
      <c r="E25" s="75"/>
      <c r="F25" s="280">
        <f>B10</f>
        <v>1</v>
      </c>
      <c r="G25" s="283" t="str">
        <f>IF(LEN($I10)&gt;0,VLOOKUP($F25,'Boys Input'!$AA$12:$AE$19,2,FALSE),"")</f>
        <v>Rugby &amp; N'hampton</v>
      </c>
      <c r="H25" s="284">
        <f>IF(LEN($I10)&gt;0,VLOOKUP($F25,'Boys Input'!$AA$12:$AE$19,4,FALSE),"")</f>
        <v>93</v>
      </c>
      <c r="I25" s="284">
        <f>IF(LEN($I10)&gt;0,VLOOKUP($F25,'Boys Input'!$AA$12:$AE$19,3,FALSE),"")</f>
        <v>15</v>
      </c>
      <c r="J25" s="285">
        <f>IF(LEN($I10)&gt;0,VLOOKUP($F25,'Boys Input'!$AA$12:$AE$19,5,FALSE),"")</f>
        <v>7.5</v>
      </c>
      <c r="K25" s="67"/>
      <c r="L25" s="283" t="str">
        <f>IF(LEN($N10)&gt;0,VLOOKUP($F25,'Boys Input'!$AT$12:$AX$19,2,FALSE),"")</f>
        <v>Stratford</v>
      </c>
      <c r="M25" s="284">
        <f>IF(LEN($N10)&gt;0,VLOOKUP($F25,'Boys Input'!$AT$12:$AX$19,4,FALSE),"")</f>
        <v>141</v>
      </c>
      <c r="N25" s="284">
        <f>IF(LEN($N10)&gt;0,VLOOKUP($F25,'Boys Input'!$AT$12:$AX$19,3,FALSE),"")</f>
        <v>23</v>
      </c>
      <c r="O25" s="285">
        <f>IF(LEN($N10)&gt;0,VLOOKUP($F25,'Boys Input'!$AT$12:$AX$19,5,FALSE),"")</f>
        <v>8</v>
      </c>
      <c r="P25" s="75"/>
      <c r="Q25" s="75"/>
    </row>
    <row r="26" spans="2:17" x14ac:dyDescent="0.25">
      <c r="C26" s="75"/>
      <c r="D26" s="75"/>
      <c r="E26" s="75"/>
      <c r="F26" s="281">
        <f t="shared" ref="F26:F32" si="0">B11</f>
        <v>2</v>
      </c>
      <c r="G26" s="286" t="str">
        <f>IF(LEN($I11)&gt;0,VLOOKUP($F26,'Boys Input'!$AA$12:$AE$19,2,FALSE),"")</f>
        <v>Stratford</v>
      </c>
      <c r="H26" s="200">
        <f>IF(LEN($I11)&gt;0,VLOOKUP($F26,'Boys Input'!$AA$12:$AE$19,4,FALSE),"")</f>
        <v>93</v>
      </c>
      <c r="I26" s="200">
        <f>IF(LEN($I11)&gt;0,VLOOKUP($F26,'Boys Input'!$AA$12:$AE$19,3,FALSE),"")</f>
        <v>15</v>
      </c>
      <c r="J26" s="287">
        <f>IF(LEN($I11)&gt;0,VLOOKUP($F26,'Boys Input'!$AA$12:$AE$19,5,FALSE),"")</f>
        <v>7.5</v>
      </c>
      <c r="K26" s="67"/>
      <c r="L26" s="199" t="str">
        <f>IF(LEN($N11)&gt;0,VLOOKUP($F26,'Boys Input'!$AT$12:$AX$19,2,FALSE),"")</f>
        <v>Rugby &amp; N'hampton</v>
      </c>
      <c r="M26" s="200">
        <f>IF(LEN($N11)&gt;0,VLOOKUP($F26,'Boys Input'!$AT$12:$AX$19,4,FALSE),"")</f>
        <v>134</v>
      </c>
      <c r="N26" s="200">
        <f>IF(LEN($N11)&gt;0,VLOOKUP($F26,'Boys Input'!$AT$12:$AX$19,3,FALSE),"")</f>
        <v>20</v>
      </c>
      <c r="O26" s="201">
        <f>IF(LEN($N11)&gt;0,VLOOKUP($F26,'Boys Input'!$AT$12:$AX$19,5,FALSE),"")</f>
        <v>7</v>
      </c>
      <c r="P26" s="75"/>
      <c r="Q26" s="75"/>
    </row>
    <row r="27" spans="2:17" x14ac:dyDescent="0.25">
      <c r="C27" s="75"/>
      <c r="D27" s="75"/>
      <c r="E27" s="75"/>
      <c r="F27" s="281">
        <f t="shared" si="0"/>
        <v>3</v>
      </c>
      <c r="G27" s="286" t="str">
        <f>IF(LEN($I12)&gt;0,VLOOKUP($F27,'Boys Input'!$AA$12:$AE$19,2,FALSE),"")</f>
        <v>Solihull</v>
      </c>
      <c r="H27" s="200">
        <f>IF(LEN($I12)&gt;0,VLOOKUP($F27,'Boys Input'!$AA$12:$AE$19,4,FALSE),"")</f>
        <v>81</v>
      </c>
      <c r="I27" s="200">
        <f>IF(LEN($I12)&gt;0,VLOOKUP($F27,'Boys Input'!$AA$12:$AE$19,3,FALSE),"")</f>
        <v>9.5</v>
      </c>
      <c r="J27" s="287">
        <f>IF(LEN($I12)&gt;0,VLOOKUP($F27,'Boys Input'!$AA$12:$AE$19,5,FALSE),"")</f>
        <v>6</v>
      </c>
      <c r="K27" s="67"/>
      <c r="L27" s="199" t="str">
        <f>IF(LEN($N12)&gt;0,VLOOKUP($F27,'Boys Input'!$AT$12:$AX$19,2,FALSE),"")</f>
        <v>Banbury</v>
      </c>
      <c r="M27" s="200">
        <f>IF(LEN($N12)&gt;0,VLOOKUP($F27,'Boys Input'!$AT$12:$AX$19,4,FALSE),"")</f>
        <v>120</v>
      </c>
      <c r="N27" s="200">
        <f>IF(LEN($N12)&gt;0,VLOOKUP($F27,'Boys Input'!$AT$12:$AX$19,3,FALSE),"")</f>
        <v>15.5</v>
      </c>
      <c r="O27" s="201">
        <f>IF(LEN($N12)&gt;0,VLOOKUP($F27,'Boys Input'!$AT$12:$AX$19,5,FALSE),"")</f>
        <v>6</v>
      </c>
      <c r="P27" s="200"/>
      <c r="Q27" s="75"/>
    </row>
    <row r="28" spans="2:17" x14ac:dyDescent="0.25">
      <c r="C28" s="75"/>
      <c r="D28" s="75"/>
      <c r="E28" s="75"/>
      <c r="F28" s="281">
        <f t="shared" si="0"/>
        <v>4</v>
      </c>
      <c r="G28" s="286" t="str">
        <f>IF(LEN($I13)&gt;0,VLOOKUP($F28,'Boys Input'!$AA$12:$AE$19,2,FALSE),"")</f>
        <v>Kettering</v>
      </c>
      <c r="H28" s="200">
        <f>IF(LEN($I13)&gt;0,VLOOKUP($F28,'Boys Input'!$AA$12:$AE$19,4,FALSE),"")</f>
        <v>76</v>
      </c>
      <c r="I28" s="200">
        <f>IF(LEN($I13)&gt;0,VLOOKUP($F28,'Boys Input'!$AA$12:$AE$19,3,FALSE),"")</f>
        <v>9</v>
      </c>
      <c r="J28" s="287">
        <f>IF(LEN($I13)&gt;0,VLOOKUP($F28,'Boys Input'!$AA$12:$AE$19,5,FALSE),"")</f>
        <v>5</v>
      </c>
      <c r="K28" s="67"/>
      <c r="L28" s="199" t="str">
        <f>IF(LEN($N13)&gt;0,VLOOKUP($F28,'Boys Input'!$AT$12:$AX$19,2,FALSE),"")</f>
        <v>Kettering</v>
      </c>
      <c r="M28" s="200">
        <f>IF(LEN($N13)&gt;0,VLOOKUP($F28,'Boys Input'!$AT$12:$AX$19,4,FALSE),"")</f>
        <v>122</v>
      </c>
      <c r="N28" s="200">
        <f>IF(LEN($N13)&gt;0,VLOOKUP($F28,'Boys Input'!$AT$12:$AX$19,3,FALSE),"")</f>
        <v>15</v>
      </c>
      <c r="O28" s="201">
        <f>IF(LEN($N13)&gt;0,VLOOKUP($F28,'Boys Input'!$AT$12:$AX$19,5,FALSE),"")</f>
        <v>5</v>
      </c>
      <c r="P28" s="200"/>
      <c r="Q28" s="75"/>
    </row>
    <row r="29" spans="2:17" x14ac:dyDescent="0.25">
      <c r="C29" s="75"/>
      <c r="D29" s="75"/>
      <c r="E29" s="75"/>
      <c r="F29" s="281">
        <f t="shared" si="0"/>
        <v>5</v>
      </c>
      <c r="G29" s="286" t="str">
        <f>IF(LEN($I14)&gt;0,VLOOKUP($F29,'Boys Input'!$AA$12:$AE$19,2,FALSE),"")</f>
        <v>Banbury</v>
      </c>
      <c r="H29" s="200">
        <f>IF(LEN($I14)&gt;0,VLOOKUP($F29,'Boys Input'!$AA$12:$AE$19,4,FALSE),"")</f>
        <v>73</v>
      </c>
      <c r="I29" s="200">
        <f>IF(LEN($I14)&gt;0,VLOOKUP($F29,'Boys Input'!$AA$12:$AE$19,3,FALSE),"")</f>
        <v>8.5</v>
      </c>
      <c r="J29" s="287">
        <f>IF(LEN($I14)&gt;0,VLOOKUP($F29,'Boys Input'!$AA$12:$AE$19,5,FALSE),"")</f>
        <v>4</v>
      </c>
      <c r="K29" s="67"/>
      <c r="L29" s="199" t="str">
        <f>IF(LEN($N14)&gt;0,VLOOKUP($F29,'Boys Input'!$AT$12:$AX$19,2,FALSE),"")</f>
        <v>Solihull</v>
      </c>
      <c r="M29" s="200">
        <f>IF(LEN($N14)&gt;0,VLOOKUP($F29,'Boys Input'!$AT$12:$AX$19,4,FALSE),"")</f>
        <v>102</v>
      </c>
      <c r="N29" s="200">
        <f>IF(LEN($N14)&gt;0,VLOOKUP($F29,'Boys Input'!$AT$12:$AX$19,3,FALSE),"")</f>
        <v>11.5</v>
      </c>
      <c r="O29" s="201">
        <f>IF(LEN($N14)&gt;0,VLOOKUP($F29,'Boys Input'!$AT$12:$AX$19,5,FALSE),"")</f>
        <v>4</v>
      </c>
      <c r="P29" s="200"/>
      <c r="Q29" s="75"/>
    </row>
    <row r="30" spans="2:17" x14ac:dyDescent="0.25">
      <c r="C30" s="75"/>
      <c r="D30" s="75"/>
      <c r="E30" s="75"/>
      <c r="F30" s="281">
        <f t="shared" si="0"/>
        <v>6</v>
      </c>
      <c r="G30" s="286" t="str">
        <f>IF(LEN($I15)&gt;0,VLOOKUP($F30,'Boys Input'!$AA$12:$AE$19,2,FALSE),"")</f>
        <v>Coventry Godiva</v>
      </c>
      <c r="H30" s="200">
        <f>IF(LEN($I15)&gt;0,VLOOKUP($F30,'Boys Input'!$AA$12:$AE$19,4,FALSE),"")</f>
        <v>68</v>
      </c>
      <c r="I30" s="200">
        <f>IF(LEN($I15)&gt;0,VLOOKUP($F30,'Boys Input'!$AA$12:$AE$19,3,FALSE),"")</f>
        <v>7</v>
      </c>
      <c r="J30" s="287">
        <f>IF(LEN($I15)&gt;0,VLOOKUP($F30,'Boys Input'!$AA$12:$AE$19,5,FALSE),"")</f>
        <v>3</v>
      </c>
      <c r="K30" s="67"/>
      <c r="L30" s="199" t="str">
        <f>IF(LEN($N15)&gt;0,VLOOKUP($F30,'Boys Input'!$AT$12:$AX$19,2,FALSE),"")</f>
        <v>Coventry Godiva</v>
      </c>
      <c r="M30" s="200">
        <f>IF(LEN($N15)&gt;0,VLOOKUP($F30,'Boys Input'!$AT$12:$AX$19,4,FALSE),"")</f>
        <v>108</v>
      </c>
      <c r="N30" s="200">
        <f>IF(LEN($N15)&gt;0,VLOOKUP($F30,'Boys Input'!$AT$12:$AX$19,3,FALSE),"")</f>
        <v>11</v>
      </c>
      <c r="O30" s="201">
        <f>IF(LEN($N15)&gt;0,VLOOKUP($F30,'Boys Input'!$AT$12:$AX$19,5,FALSE),"")</f>
        <v>3</v>
      </c>
      <c r="P30" s="200"/>
      <c r="Q30" s="75"/>
    </row>
    <row r="31" spans="2:17" x14ac:dyDescent="0.25">
      <c r="C31" s="75"/>
      <c r="D31" s="75"/>
      <c r="E31" s="75"/>
      <c r="F31" s="281">
        <f t="shared" si="0"/>
        <v>7</v>
      </c>
      <c r="G31" s="286" t="str">
        <f>IF(LEN($I16)&gt;0,VLOOKUP($F31,'Boys Input'!$AA$12:$AE$19,2,FALSE),"")</f>
        <v>Amber Valley</v>
      </c>
      <c r="H31" s="200">
        <f>IF(LEN($I16)&gt;0,VLOOKUP($F31,'Boys Input'!$AA$12:$AE$19,4,FALSE),"")</f>
        <v>67</v>
      </c>
      <c r="I31" s="200">
        <f>IF(LEN($I16)&gt;0,VLOOKUP($F31,'Boys Input'!$AA$12:$AE$19,3,FALSE),"")</f>
        <v>6</v>
      </c>
      <c r="J31" s="287">
        <f>IF(LEN($I16)&gt;0,VLOOKUP($F31,'Boys Input'!$AA$12:$AE$19,5,FALSE),"")</f>
        <v>2</v>
      </c>
      <c r="K31" s="67"/>
      <c r="L31" s="199" t="str">
        <f>IF(LEN($N16)&gt;0,VLOOKUP($F31,'Boys Input'!$AT$12:$AX$19,2,FALSE),"")</f>
        <v>Amber Valley</v>
      </c>
      <c r="M31" s="200">
        <f>IF(LEN($N16)&gt;0,VLOOKUP($F31,'Boys Input'!$AT$12:$AX$19,4,FALSE),"")</f>
        <v>102</v>
      </c>
      <c r="N31" s="200">
        <f>IF(LEN($N16)&gt;0,VLOOKUP($F31,'Boys Input'!$AT$12:$AX$19,3,FALSE),"")</f>
        <v>9</v>
      </c>
      <c r="O31" s="201">
        <f>IF(LEN($N16)&gt;0,VLOOKUP($F31,'Boys Input'!$AT$12:$AX$19,5,FALSE),"")</f>
        <v>2</v>
      </c>
      <c r="P31" s="200"/>
      <c r="Q31" s="75"/>
    </row>
    <row r="32" spans="2:17" x14ac:dyDescent="0.25">
      <c r="C32" s="75"/>
      <c r="D32" s="75"/>
      <c r="E32" s="75"/>
      <c r="F32" s="281">
        <f t="shared" si="0"/>
        <v>8</v>
      </c>
      <c r="G32" s="286" t="str">
        <f>IF(LEN($I17)&gt;0,VLOOKUP($F32,'Boys Input'!$AA$12:$AE$19,2,FALSE),"")</f>
        <v>Leicester</v>
      </c>
      <c r="H32" s="200">
        <f>IF(LEN($I17)&gt;0,VLOOKUP($F32,'Boys Input'!$AA$12:$AE$19,4,FALSE),"")</f>
        <v>6</v>
      </c>
      <c r="I32" s="200">
        <f>IF(LEN($I17)&gt;0,VLOOKUP($F32,'Boys Input'!$AA$12:$AE$19,3,FALSE),"")</f>
        <v>1</v>
      </c>
      <c r="J32" s="287">
        <f>IF(LEN($I17)&gt;0,VLOOKUP($F32,'Boys Input'!$AA$12:$AE$19,5,FALSE),"")</f>
        <v>1</v>
      </c>
      <c r="K32" s="67"/>
      <c r="L32" s="199" t="str">
        <f>IF(LEN($N17)&gt;0,VLOOKUP($F32,'Boys Input'!$AT$12:$AX$19,2,FALSE),"")</f>
        <v>Leicester</v>
      </c>
      <c r="M32" s="200">
        <f>IF(LEN($N17)&gt;0,VLOOKUP($F32,'Boys Input'!$AT$12:$AX$19,4,FALSE),"")</f>
        <v>6</v>
      </c>
      <c r="N32" s="200">
        <f>IF(LEN($N17)&gt;0,VLOOKUP($F32,'Boys Input'!$AT$12:$AX$19,3,FALSE),"")</f>
        <v>1</v>
      </c>
      <c r="O32" s="201">
        <f>IF(LEN($N17)&gt;0,VLOOKUP($F32,'Boys Input'!$AT$12:$AX$19,5,FALSE),"")</f>
        <v>1</v>
      </c>
      <c r="P32" s="200"/>
      <c r="Q32" s="75"/>
    </row>
    <row r="33" spans="2:17" ht="13.8" thickBot="1" x14ac:dyDescent="0.3">
      <c r="C33" s="75"/>
      <c r="D33" s="75"/>
      <c r="E33" s="75"/>
      <c r="F33" s="282"/>
      <c r="G33" s="288"/>
      <c r="H33" s="289"/>
      <c r="I33" s="289"/>
      <c r="J33" s="290"/>
      <c r="K33" s="67"/>
      <c r="L33" s="203"/>
      <c r="M33" s="204"/>
      <c r="N33" s="204"/>
      <c r="O33" s="205"/>
      <c r="P33" s="200"/>
      <c r="Q33" s="75"/>
    </row>
    <row r="34" spans="2:17" x14ac:dyDescent="0.25">
      <c r="C34" s="75"/>
      <c r="D34" s="75"/>
      <c r="E34" s="75"/>
      <c r="F34" s="75"/>
      <c r="G34" s="75"/>
      <c r="H34" s="75"/>
      <c r="I34" s="70">
        <f>SUM(I25:I33)</f>
        <v>71</v>
      </c>
      <c r="J34" s="70">
        <f>SUM(J25:J33)</f>
        <v>36</v>
      </c>
      <c r="K34" s="75"/>
      <c r="L34" s="200"/>
      <c r="M34" s="200"/>
      <c r="N34" s="70">
        <f>SUM(N25:N33)</f>
        <v>106</v>
      </c>
      <c r="O34" s="70">
        <f>SUM(O25:O33)</f>
        <v>36</v>
      </c>
      <c r="P34" s="70"/>
      <c r="Q34" s="75"/>
    </row>
    <row r="35" spans="2:17" x14ac:dyDescent="0.25"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2:17" x14ac:dyDescent="0.25"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</row>
    <row r="37" spans="2:17" ht="17.399999999999999" x14ac:dyDescent="0.3">
      <c r="C37" s="208" t="s">
        <v>95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2:17" ht="13.5" customHeight="1" x14ac:dyDescent="0.3">
      <c r="C38" s="208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2:17" ht="14.4" thickBot="1" x14ac:dyDescent="0.3">
      <c r="C39" s="191" t="s">
        <v>82</v>
      </c>
      <c r="D39" s="75"/>
      <c r="E39" s="75"/>
      <c r="F39" s="75"/>
      <c r="G39" s="191" t="s">
        <v>83</v>
      </c>
      <c r="H39" s="191"/>
      <c r="I39" s="75"/>
      <c r="J39" s="75"/>
      <c r="K39" s="75"/>
      <c r="L39" s="191" t="s">
        <v>84</v>
      </c>
      <c r="M39" s="191"/>
      <c r="N39" s="75"/>
      <c r="O39" s="75"/>
      <c r="P39" s="75"/>
      <c r="Q39" s="75"/>
    </row>
    <row r="40" spans="2:17" x14ac:dyDescent="0.25">
      <c r="B40" s="84"/>
      <c r="C40" s="562" t="str">
        <f>'Event Details'!$C$14</f>
        <v>11th May 2014</v>
      </c>
      <c r="D40" s="563"/>
      <c r="E40" s="564"/>
      <c r="F40" s="75"/>
      <c r="G40" s="552" t="str">
        <f>'Event Details'!$C$15</f>
        <v>8th June 2014</v>
      </c>
      <c r="H40" s="552"/>
      <c r="I40" s="552"/>
      <c r="J40" s="552"/>
      <c r="K40" s="75"/>
      <c r="L40" s="552" t="str">
        <f>'Event Details'!$C$16</f>
        <v>5th Jul 2014</v>
      </c>
      <c r="M40" s="552"/>
      <c r="N40" s="552"/>
      <c r="O40" s="552"/>
      <c r="P40" s="75"/>
      <c r="Q40" s="75"/>
    </row>
    <row r="41" spans="2:17" x14ac:dyDescent="0.25">
      <c r="B41" s="87" t="s">
        <v>101</v>
      </c>
      <c r="C41" s="560" t="str">
        <f>'Event Details'!$G$14</f>
        <v>Rugby &amp; N'hampton</v>
      </c>
      <c r="D41" s="559"/>
      <c r="E41" s="561"/>
      <c r="F41" s="75"/>
      <c r="G41" s="559" t="str">
        <f>'Event Details'!$G$15</f>
        <v>Coventry</v>
      </c>
      <c r="H41" s="559"/>
      <c r="I41" s="559"/>
      <c r="J41" s="559"/>
      <c r="K41" s="75"/>
      <c r="L41" s="559" t="str">
        <f>'Event Details'!$G$16</f>
        <v>Banbury</v>
      </c>
      <c r="M41" s="559"/>
      <c r="N41" s="559"/>
      <c r="O41" s="559"/>
      <c r="P41" s="75"/>
      <c r="Q41" s="75"/>
    </row>
    <row r="42" spans="2:17" ht="13.8" thickBot="1" x14ac:dyDescent="0.3">
      <c r="B42" s="291"/>
      <c r="C42" s="292" t="s">
        <v>19</v>
      </c>
      <c r="D42" s="293" t="s">
        <v>88</v>
      </c>
      <c r="E42" s="294" t="s">
        <v>102</v>
      </c>
      <c r="F42" s="75"/>
      <c r="G42" s="87" t="s">
        <v>19</v>
      </c>
      <c r="H42" s="88"/>
      <c r="I42" s="88" t="s">
        <v>88</v>
      </c>
      <c r="J42" s="90" t="s">
        <v>102</v>
      </c>
      <c r="K42" s="75"/>
      <c r="L42" s="87" t="s">
        <v>19</v>
      </c>
      <c r="M42" s="88"/>
      <c r="N42" s="88" t="s">
        <v>88</v>
      </c>
      <c r="O42" s="90" t="s">
        <v>102</v>
      </c>
      <c r="P42" s="75"/>
      <c r="Q42" s="75"/>
    </row>
    <row r="43" spans="2:17" x14ac:dyDescent="0.25">
      <c r="B43" s="194">
        <f>IF(LEN(C43)&gt;0,1,"")</f>
        <v>1</v>
      </c>
      <c r="C43" s="199" t="str">
        <f>IF('Girls Input'!L12=0,"",'Girls Input'!L12)</f>
        <v>Rugby &amp; N'hampton</v>
      </c>
      <c r="D43" s="200">
        <f>IF(C43="","",'Girls Input'!M12)</f>
        <v>60</v>
      </c>
      <c r="E43" s="201">
        <f>IF(C43="","",'Girls Input'!N12)</f>
        <v>8</v>
      </c>
      <c r="F43" s="75"/>
      <c r="G43" s="195" t="str">
        <f>IF('Girls Input'!O12=0,"",'Girls Input'!O12)</f>
        <v>Rugby &amp; N'hampton</v>
      </c>
      <c r="H43" s="196"/>
      <c r="I43" s="196">
        <f>IF(G43="","",'Girls Input'!P12)</f>
        <v>63</v>
      </c>
      <c r="J43" s="197">
        <f>IF(G43="","",'Girls Input'!Q12)</f>
        <v>8</v>
      </c>
      <c r="K43" s="75"/>
      <c r="L43" s="195" t="str">
        <f>IF('Girls Input'!R12=0,"",'Girls Input'!R12)</f>
        <v>Rugby &amp; N'hampton</v>
      </c>
      <c r="M43" s="196"/>
      <c r="N43" s="196">
        <f>IF(L43="","",'Girls Input'!S12)</f>
        <v>62</v>
      </c>
      <c r="O43" s="197">
        <f>IF(L43="","",'Girls Input'!T12)</f>
        <v>8</v>
      </c>
      <c r="P43" s="75"/>
      <c r="Q43" s="75"/>
    </row>
    <row r="44" spans="2:17" x14ac:dyDescent="0.25">
      <c r="B44" s="198">
        <f>IF(LEN(C44)&gt;0,2," ")</f>
        <v>2</v>
      </c>
      <c r="C44" s="199" t="str">
        <f>IF('Girls Input'!L13=0,"",'Girls Input'!L13)</f>
        <v>Banbury</v>
      </c>
      <c r="D44" s="200">
        <f>IF(C44="","",'Girls Input'!M13)</f>
        <v>46</v>
      </c>
      <c r="E44" s="201">
        <f>IF(C44="","",'Girls Input'!N13)</f>
        <v>7</v>
      </c>
      <c r="F44" s="75"/>
      <c r="G44" s="199" t="str">
        <f>IF('Girls Input'!O13=0,"",'Girls Input'!O13)</f>
        <v>Solihull</v>
      </c>
      <c r="H44" s="200"/>
      <c r="I44" s="200">
        <f>IF(G44="","",'Girls Input'!P13)</f>
        <v>45</v>
      </c>
      <c r="J44" s="201">
        <f>IF(G44="","",'Girls Input'!Q13)</f>
        <v>7</v>
      </c>
      <c r="K44" s="75"/>
      <c r="L44" s="199" t="str">
        <f>IF('Girls Input'!R13=0,"",'Girls Input'!R13)</f>
        <v>Stratford</v>
      </c>
      <c r="M44" s="200"/>
      <c r="N44" s="200">
        <f>IF(L44="","",'Girls Input'!S13)</f>
        <v>43</v>
      </c>
      <c r="O44" s="201">
        <f>IF(L44="","",'Girls Input'!T13)</f>
        <v>7</v>
      </c>
      <c r="P44" s="75"/>
      <c r="Q44" s="75"/>
    </row>
    <row r="45" spans="2:17" x14ac:dyDescent="0.25">
      <c r="B45" s="198">
        <f>IF(LEN(C45)&gt;0,3," ")</f>
        <v>3</v>
      </c>
      <c r="C45" s="199" t="str">
        <f>IF('Girls Input'!L14=0,"",'Girls Input'!L14)</f>
        <v>Solihull</v>
      </c>
      <c r="D45" s="200">
        <f>IF(C45="","",'Girls Input'!M14)</f>
        <v>44</v>
      </c>
      <c r="E45" s="201">
        <f>IF(C45="","",'Girls Input'!N14)</f>
        <v>6</v>
      </c>
      <c r="F45" s="75"/>
      <c r="G45" s="199" t="str">
        <f>IF('Girls Input'!O14=0,"",'Girls Input'!O14)</f>
        <v>Stratford</v>
      </c>
      <c r="H45" s="200"/>
      <c r="I45" s="200">
        <f>IF(G45="","",'Girls Input'!P14)</f>
        <v>42</v>
      </c>
      <c r="J45" s="201">
        <f>IF(G45="","",'Girls Input'!Q14)</f>
        <v>6</v>
      </c>
      <c r="K45" s="75"/>
      <c r="L45" s="199" t="str">
        <f>IF('Girls Input'!R14=0,"",'Girls Input'!R14)</f>
        <v>Kettering</v>
      </c>
      <c r="M45" s="200"/>
      <c r="N45" s="200">
        <f>IF(L45="","",'Girls Input'!S14)</f>
        <v>38</v>
      </c>
      <c r="O45" s="201">
        <f>IF(L45="","",'Girls Input'!T14)</f>
        <v>6</v>
      </c>
      <c r="P45" s="75"/>
      <c r="Q45" s="75"/>
    </row>
    <row r="46" spans="2:17" x14ac:dyDescent="0.25">
      <c r="B46" s="198">
        <f>IF(LEN(C46)&gt;0,4," ")</f>
        <v>4</v>
      </c>
      <c r="C46" s="199" t="str">
        <f>IF('Girls Input'!L15=0,"",'Girls Input'!L15)</f>
        <v>Kettering</v>
      </c>
      <c r="D46" s="200">
        <f>IF(C46="","",'Girls Input'!M15)</f>
        <v>40</v>
      </c>
      <c r="E46" s="201">
        <f>IF(C46="","",'Girls Input'!N15)</f>
        <v>5</v>
      </c>
      <c r="F46" s="75"/>
      <c r="G46" s="199" t="str">
        <f>IF('Girls Input'!O15=0,"",'Girls Input'!O15)</f>
        <v>Kettering</v>
      </c>
      <c r="H46" s="200"/>
      <c r="I46" s="200">
        <f>IF(G46="","",'Girls Input'!P15)</f>
        <v>41</v>
      </c>
      <c r="J46" s="201">
        <f>IF(G46="","",'Girls Input'!Q15)</f>
        <v>5</v>
      </c>
      <c r="K46" s="75"/>
      <c r="L46" s="199" t="str">
        <f>IF('Girls Input'!R15=0,"",'Girls Input'!R15)</f>
        <v>Amber Valley</v>
      </c>
      <c r="M46" s="200"/>
      <c r="N46" s="200">
        <f>IF(L46="","",'Girls Input'!S15)</f>
        <v>35</v>
      </c>
      <c r="O46" s="201">
        <f>IF(L46="","",'Girls Input'!T15)</f>
        <v>5</v>
      </c>
      <c r="P46" s="75"/>
      <c r="Q46" s="75"/>
    </row>
    <row r="47" spans="2:17" x14ac:dyDescent="0.25">
      <c r="B47" s="198">
        <f>IF(LEN(C47)&gt;0,5," ")</f>
        <v>5</v>
      </c>
      <c r="C47" s="199" t="str">
        <f>IF('Girls Input'!L16=0,"",'Girls Input'!L16)</f>
        <v>Amber Valley</v>
      </c>
      <c r="D47" s="200">
        <f>IF(C47="","",'Girls Input'!M16)</f>
        <v>39</v>
      </c>
      <c r="E47" s="201">
        <f>IF(C47="","",'Girls Input'!N16)</f>
        <v>4</v>
      </c>
      <c r="F47" s="75"/>
      <c r="G47" s="199" t="str">
        <f>IF('Girls Input'!O16=0,"",'Girls Input'!O16)</f>
        <v>Amber Valley</v>
      </c>
      <c r="H47" s="200"/>
      <c r="I47" s="200">
        <f>IF(G47="","",'Girls Input'!P16)</f>
        <v>32</v>
      </c>
      <c r="J47" s="201">
        <f>IF(G47="","",'Girls Input'!Q16)</f>
        <v>4</v>
      </c>
      <c r="K47" s="75"/>
      <c r="L47" s="199" t="str">
        <f>IF('Girls Input'!R16=0,"",'Girls Input'!R16)</f>
        <v>Banbury</v>
      </c>
      <c r="M47" s="200"/>
      <c r="N47" s="200">
        <f>IF(L47="","",'Girls Input'!S16)</f>
        <v>34</v>
      </c>
      <c r="O47" s="201">
        <f>IF(L47="","",'Girls Input'!T16)</f>
        <v>4</v>
      </c>
      <c r="P47" s="75"/>
      <c r="Q47" s="75"/>
    </row>
    <row r="48" spans="2:17" x14ac:dyDescent="0.25">
      <c r="B48" s="198">
        <f>IF(LEN(C48)&gt;0,6," ")</f>
        <v>6</v>
      </c>
      <c r="C48" s="199" t="str">
        <f>IF('Girls Input'!L17=0,"",'Girls Input'!L17)</f>
        <v>Stratford</v>
      </c>
      <c r="D48" s="200">
        <f>IF(C48="","",'Girls Input'!M17)</f>
        <v>35</v>
      </c>
      <c r="E48" s="201">
        <f>IF(C48="","",'Girls Input'!N17)</f>
        <v>3</v>
      </c>
      <c r="F48" s="75"/>
      <c r="G48" s="199" t="str">
        <f>IF('Girls Input'!O17=0,"",'Girls Input'!O17)</f>
        <v>Coventry Godiva</v>
      </c>
      <c r="H48" s="200"/>
      <c r="I48" s="200">
        <f>IF(G48="","",'Girls Input'!P17)</f>
        <v>29</v>
      </c>
      <c r="J48" s="201">
        <f>IF(G48="","",'Girls Input'!Q17)</f>
        <v>3</v>
      </c>
      <c r="K48" s="75"/>
      <c r="L48" s="199" t="str">
        <f>IF('Girls Input'!R17=0,"",'Girls Input'!R17)</f>
        <v>Solihull</v>
      </c>
      <c r="M48" s="200"/>
      <c r="N48" s="200">
        <f>IF(L48="","",'Girls Input'!S17)</f>
        <v>33</v>
      </c>
      <c r="O48" s="201">
        <f>IF(L48="","",'Girls Input'!T17)</f>
        <v>3</v>
      </c>
      <c r="P48" s="75"/>
      <c r="Q48" s="75"/>
    </row>
    <row r="49" spans="2:17" x14ac:dyDescent="0.25">
      <c r="B49" s="198">
        <f>IF(LEN(C49)&gt;0,7," ")</f>
        <v>7</v>
      </c>
      <c r="C49" s="199" t="str">
        <f>IF('Girls Input'!L18=0,"",'Girls Input'!L18)</f>
        <v>Coventry Godiva</v>
      </c>
      <c r="D49" s="200">
        <f>IF(C49="","",'Girls Input'!M18)</f>
        <v>12</v>
      </c>
      <c r="E49" s="201">
        <f>IF(C49="","",'Girls Input'!N18)</f>
        <v>2</v>
      </c>
      <c r="F49" s="75"/>
      <c r="G49" s="199" t="str">
        <f>IF('Girls Input'!O18=0,"",'Girls Input'!O18)</f>
        <v>Banbury</v>
      </c>
      <c r="H49" s="200"/>
      <c r="I49" s="200">
        <f>IF(G49="","",'Girls Input'!P18)</f>
        <v>24</v>
      </c>
      <c r="J49" s="201">
        <f>IF(G49="","",'Girls Input'!Q18)</f>
        <v>2</v>
      </c>
      <c r="K49" s="75"/>
      <c r="L49" s="199" t="str">
        <f>IF('Girls Input'!R18=0,"",'Girls Input'!R18)</f>
        <v>Coventry Godiva</v>
      </c>
      <c r="M49" s="200"/>
      <c r="N49" s="200">
        <f>IF(L49="","",'Girls Input'!S18)</f>
        <v>31</v>
      </c>
      <c r="O49" s="201">
        <f>IF(L49="","",'Girls Input'!T18)</f>
        <v>2</v>
      </c>
      <c r="P49" s="75"/>
      <c r="Q49" s="75"/>
    </row>
    <row r="50" spans="2:17" x14ac:dyDescent="0.25">
      <c r="B50" s="198">
        <f>IF(LEN(C50)&gt;0,8," ")</f>
        <v>8</v>
      </c>
      <c r="C50" s="199" t="str">
        <f>IF('Girls Input'!L19=0,"",'Girls Input'!L19)</f>
        <v>Leicester</v>
      </c>
      <c r="D50" s="200">
        <f>IF(C50="","",'Girls Input'!M19)</f>
        <v>0</v>
      </c>
      <c r="E50" s="201">
        <f>IF(C50="","",'Girls Input'!N19)</f>
        <v>0</v>
      </c>
      <c r="F50" s="75"/>
      <c r="G50" s="199" t="str">
        <f>IF('Girls Input'!O19=0,"",'Girls Input'!O19)</f>
        <v>Leicester</v>
      </c>
      <c r="H50" s="200"/>
      <c r="I50" s="200">
        <f>IF(G50="","",'Girls Input'!P19)</f>
        <v>5</v>
      </c>
      <c r="J50" s="201">
        <f>IF(G50="","",'Girls Input'!Q19)</f>
        <v>1</v>
      </c>
      <c r="K50" s="75"/>
      <c r="L50" s="199" t="str">
        <f>IF('Girls Input'!R19=0,"",'Girls Input'!R19)</f>
        <v>Leicester</v>
      </c>
      <c r="M50" s="200"/>
      <c r="N50" s="200">
        <f>IF(L50="","",'Girls Input'!S19)</f>
        <v>0</v>
      </c>
      <c r="O50" s="201">
        <f>IF(L50="","",'Girls Input'!T19)</f>
        <v>0</v>
      </c>
      <c r="P50" s="75"/>
      <c r="Q50" s="75"/>
    </row>
    <row r="51" spans="2:17" ht="13.8" thickBot="1" x14ac:dyDescent="0.3">
      <c r="B51" s="202" t="str">
        <f>IF(LEN(C51)&gt;0,9," ")</f>
        <v xml:space="preserve"> </v>
      </c>
      <c r="C51" s="203" t="str">
        <f>IF('Girls Input'!Y20=0,"",'Girls Input'!Y20)</f>
        <v/>
      </c>
      <c r="D51" s="204" t="str">
        <f>IF(C51="","",'Girls Input'!Z20)</f>
        <v/>
      </c>
      <c r="E51" s="205" t="str">
        <f>IF(C51="","",'Girls Input'!AA20)</f>
        <v/>
      </c>
      <c r="F51" s="75"/>
      <c r="G51" s="203" t="str">
        <f>IF('Girls Input'!AH20=0,"",'Girls Input'!AH20)</f>
        <v/>
      </c>
      <c r="H51" s="204"/>
      <c r="I51" s="204" t="str">
        <f>IF(G51="","",'Girls Input'!AI20)</f>
        <v/>
      </c>
      <c r="J51" s="205" t="str">
        <f>IF(G51="","",'Girls Input'!AJ20)</f>
        <v/>
      </c>
      <c r="K51" s="75"/>
      <c r="L51" s="203" t="str">
        <f>IF('Girls Input'!AQ20=0,"",'Girls Input'!AQ20)</f>
        <v/>
      </c>
      <c r="M51" s="204"/>
      <c r="N51" s="204" t="str">
        <f>IF(L51="","",'Girls Input'!AR20)</f>
        <v/>
      </c>
      <c r="O51" s="205" t="str">
        <f>IF(L51="","",'Girls Input'!AS20)</f>
        <v/>
      </c>
      <c r="P51" s="75"/>
      <c r="Q51" s="75"/>
    </row>
    <row r="52" spans="2:17" x14ac:dyDescent="0.25">
      <c r="C52" s="75"/>
      <c r="D52" s="70">
        <f>SUM(D43:D51)</f>
        <v>276</v>
      </c>
      <c r="E52" s="70">
        <f>SUM(E43:E51)</f>
        <v>35</v>
      </c>
      <c r="F52" s="75"/>
      <c r="G52" s="75"/>
      <c r="H52" s="75"/>
      <c r="I52" s="70">
        <f>SUM(I43:I51)</f>
        <v>281</v>
      </c>
      <c r="J52" s="70">
        <f>SUM(J43:J51)</f>
        <v>36</v>
      </c>
      <c r="K52" s="75"/>
      <c r="L52" s="75"/>
      <c r="M52" s="75"/>
      <c r="N52" s="70">
        <f>SUM(N43:N51)</f>
        <v>276</v>
      </c>
      <c r="O52" s="70">
        <f>SUM(O43:O51)</f>
        <v>35</v>
      </c>
      <c r="P52" s="75"/>
      <c r="Q52" s="75"/>
    </row>
    <row r="53" spans="2:17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2:17" ht="13.8" thickBot="1" x14ac:dyDescent="0.3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2:17" x14ac:dyDescent="0.25">
      <c r="C55" s="75"/>
      <c r="D55" s="75"/>
      <c r="E55" s="75"/>
      <c r="F55" s="192"/>
      <c r="G55" s="295" t="s">
        <v>85</v>
      </c>
      <c r="H55" s="279"/>
      <c r="I55" s="206"/>
      <c r="J55" s="83"/>
      <c r="K55" s="75"/>
      <c r="L55" s="295" t="s">
        <v>86</v>
      </c>
      <c r="M55" s="279"/>
      <c r="N55" s="206"/>
      <c r="O55" s="83"/>
      <c r="P55" s="75"/>
      <c r="Q55" s="75"/>
    </row>
    <row r="56" spans="2:17" x14ac:dyDescent="0.25">
      <c r="C56" s="75"/>
      <c r="D56" s="75"/>
      <c r="E56" s="75"/>
      <c r="F56" s="85" t="s">
        <v>101</v>
      </c>
      <c r="G56" s="207"/>
      <c r="H56" s="278"/>
      <c r="I56" s="88"/>
      <c r="J56" s="90"/>
      <c r="K56" s="75"/>
      <c r="L56" s="207"/>
      <c r="M56" s="278"/>
      <c r="N56" s="88"/>
      <c r="O56" s="90"/>
      <c r="P56" s="75"/>
      <c r="Q56" s="75"/>
    </row>
    <row r="57" spans="2:17" ht="13.8" thickBot="1" x14ac:dyDescent="0.3">
      <c r="C57" s="75"/>
      <c r="D57" s="75"/>
      <c r="E57" s="75"/>
      <c r="F57" s="193"/>
      <c r="G57" s="87" t="s">
        <v>19</v>
      </c>
      <c r="H57" s="88" t="s">
        <v>88</v>
      </c>
      <c r="I57" s="88" t="s">
        <v>89</v>
      </c>
      <c r="J57" s="90" t="s">
        <v>102</v>
      </c>
      <c r="K57" s="75"/>
      <c r="L57" s="87" t="s">
        <v>19</v>
      </c>
      <c r="M57" s="88" t="s">
        <v>88</v>
      </c>
      <c r="N57" s="88" t="s">
        <v>89</v>
      </c>
      <c r="O57" s="90" t="s">
        <v>102</v>
      </c>
      <c r="P57" s="75"/>
      <c r="Q57" s="75"/>
    </row>
    <row r="58" spans="2:17" x14ac:dyDescent="0.25">
      <c r="C58" s="75"/>
      <c r="D58" s="75"/>
      <c r="E58" s="75"/>
      <c r="F58" s="280">
        <f>B43</f>
        <v>1</v>
      </c>
      <c r="G58" s="195" t="str">
        <f>IF(LEN($G43)&gt;0,VLOOKUP($F58,'Girls Input'!$AA$12:$AE$19,2,FALSE),0)</f>
        <v>Rugby &amp; N'hampton</v>
      </c>
      <c r="H58" s="196">
        <f>IF(LEN($G43)&gt;0,VLOOKUP($F58,'Girls Input'!$AA$12:$AE$19,4,FALSE),0)</f>
        <v>123</v>
      </c>
      <c r="I58" s="196">
        <f>IF(LEN($G43)&gt;0,VLOOKUP($F58,'Girls Input'!$AA$12:$AE$19,3,FALSE),0)</f>
        <v>16</v>
      </c>
      <c r="J58" s="197">
        <f>IF(LEN($G43)&gt;0,VLOOKUP($F58,'Girls Input'!$AA$12:$AE$19,5,FALSE),0)</f>
        <v>8</v>
      </c>
      <c r="K58" s="75"/>
      <c r="L58" s="195" t="str">
        <f>IF(LEN($L43)&gt;0,VLOOKUP($F58,'Girls Input'!$AT$12:$AX$19,2,FALSE),"")</f>
        <v>Rugby &amp; N'hampton</v>
      </c>
      <c r="M58" s="196">
        <f>IF(LEN($L43)&gt;0,VLOOKUP($F58,'Girls Input'!$AT$12:$AX$19,4,FALSE),"")</f>
        <v>185</v>
      </c>
      <c r="N58" s="196">
        <f>IF(LEN($L43)&gt;0,VLOOKUP($F58,'Girls Input'!$AT$12:$AX$19,3,FALSE),"")</f>
        <v>24</v>
      </c>
      <c r="O58" s="197">
        <f>IF(LEN($L43)&gt;0,VLOOKUP($F58,'Girls Input'!$AT$12:$AX$19,5,FALSE),"")</f>
        <v>8</v>
      </c>
      <c r="P58" s="75"/>
      <c r="Q58" s="75"/>
    </row>
    <row r="59" spans="2:17" x14ac:dyDescent="0.25">
      <c r="C59" s="75"/>
      <c r="D59" s="75"/>
      <c r="E59" s="75"/>
      <c r="F59" s="281">
        <f t="shared" ref="F59:F66" si="1">B44</f>
        <v>2</v>
      </c>
      <c r="G59" s="199" t="str">
        <f>IF(LEN($G44)&gt;0,VLOOKUP($F59,'Girls Input'!$AA$12:$AE$19,2,FALSE),0)</f>
        <v>Solihull</v>
      </c>
      <c r="H59" s="200">
        <f>IF(LEN($G44)&gt;0,VLOOKUP($F59,'Girls Input'!$AA$12:$AE$19,4,FALSE),0)</f>
        <v>89</v>
      </c>
      <c r="I59" s="200">
        <f>IF(LEN($G44)&gt;0,VLOOKUP($F59,'Girls Input'!$AA$12:$AE$19,3,FALSE),0)</f>
        <v>13</v>
      </c>
      <c r="J59" s="201">
        <f>IF(LEN($G44)&gt;0,VLOOKUP($F59,'Girls Input'!$AA$12:$AE$19,5,FALSE),0)</f>
        <v>7</v>
      </c>
      <c r="K59" s="75"/>
      <c r="L59" s="199" t="str">
        <f>IF(LEN($L44)&gt;0,VLOOKUP($F59,'Girls Input'!$AT$12:$AX$19,2,FALSE),"")</f>
        <v>Solihull</v>
      </c>
      <c r="M59" s="200">
        <f>IF(LEN($L44)&gt;0,VLOOKUP($F59,'Girls Input'!$AT$12:$AX$19,4,FALSE),"")</f>
        <v>122</v>
      </c>
      <c r="N59" s="200">
        <f>IF(LEN($L44)&gt;0,VLOOKUP($F59,'Girls Input'!$AT$12:$AX$19,3,FALSE),"")</f>
        <v>16</v>
      </c>
      <c r="O59" s="201">
        <f>IF(LEN($L44)&gt;0,VLOOKUP($F59,'Girls Input'!$AT$12:$AX$19,5,FALSE),"")</f>
        <v>6</v>
      </c>
      <c r="P59" s="75"/>
      <c r="Q59" s="75"/>
    </row>
    <row r="60" spans="2:17" x14ac:dyDescent="0.25">
      <c r="C60" s="75"/>
      <c r="D60" s="75"/>
      <c r="E60" s="75"/>
      <c r="F60" s="281">
        <f t="shared" si="1"/>
        <v>3</v>
      </c>
      <c r="G60" s="199" t="str">
        <f>IF(LEN($G45)&gt;0,VLOOKUP($F60,'Girls Input'!$AA$12:$AE$19,2,FALSE),0)</f>
        <v>Kettering</v>
      </c>
      <c r="H60" s="200">
        <f>IF(LEN($G45)&gt;0,VLOOKUP($F60,'Girls Input'!$AA$12:$AE$19,4,FALSE),0)</f>
        <v>81</v>
      </c>
      <c r="I60" s="200">
        <f>IF(LEN($G45)&gt;0,VLOOKUP($F60,'Girls Input'!$AA$12:$AE$19,3,FALSE),0)</f>
        <v>10</v>
      </c>
      <c r="J60" s="201">
        <f>IF(LEN($G45)&gt;0,VLOOKUP($F60,'Girls Input'!$AA$12:$AE$19,5,FALSE),0)</f>
        <v>6</v>
      </c>
      <c r="K60" s="75"/>
      <c r="L60" s="199" t="str">
        <f>IF(LEN($L45)&gt;0,VLOOKUP($F60,'Girls Input'!$AT$12:$AX$19,2,FALSE),"")</f>
        <v>Stratford</v>
      </c>
      <c r="M60" s="200">
        <f>IF(LEN($L45)&gt;0,VLOOKUP($F60,'Girls Input'!$AT$12:$AX$19,4,FALSE),"")</f>
        <v>120</v>
      </c>
      <c r="N60" s="200">
        <f>IF(LEN($L45)&gt;0,VLOOKUP($F60,'Girls Input'!$AT$12:$AX$19,3,FALSE),"")</f>
        <v>16</v>
      </c>
      <c r="O60" s="201">
        <f>IF(LEN($L45)&gt;0,VLOOKUP($F60,'Girls Input'!$AT$12:$AX$19,5,FALSE),"")</f>
        <v>6</v>
      </c>
      <c r="P60" s="75"/>
      <c r="Q60" s="75"/>
    </row>
    <row r="61" spans="2:17" x14ac:dyDescent="0.25">
      <c r="C61" s="75"/>
      <c r="D61" s="75"/>
      <c r="E61" s="75"/>
      <c r="F61" s="281">
        <f t="shared" si="1"/>
        <v>4</v>
      </c>
      <c r="G61" s="199" t="str">
        <f>IF(LEN($G46)&gt;0,VLOOKUP($F61,'Girls Input'!$AA$12:$AE$19,2,FALSE),0)</f>
        <v>Stratford</v>
      </c>
      <c r="H61" s="200">
        <f>IF(LEN($G46)&gt;0,VLOOKUP($F61,'Girls Input'!$AA$12:$AE$19,4,FALSE),0)</f>
        <v>77</v>
      </c>
      <c r="I61" s="200">
        <f>IF(LEN($G46)&gt;0,VLOOKUP($F61,'Girls Input'!$AA$12:$AE$19,3,FALSE),0)</f>
        <v>9</v>
      </c>
      <c r="J61" s="201">
        <f>IF(LEN($G46)&gt;0,VLOOKUP($F61,'Girls Input'!$AA$12:$AE$19,5,FALSE),0)</f>
        <v>4.5</v>
      </c>
      <c r="K61" s="75"/>
      <c r="L61" s="199" t="str">
        <f>IF(LEN($L46)&gt;0,VLOOKUP($F61,'Girls Input'!$AT$12:$AX$19,2,FALSE),"")</f>
        <v>Kettering</v>
      </c>
      <c r="M61" s="200">
        <f>IF(LEN($L46)&gt;0,VLOOKUP($F61,'Girls Input'!$AT$12:$AX$19,4,FALSE),"")</f>
        <v>119</v>
      </c>
      <c r="N61" s="200">
        <f>IF(LEN($L46)&gt;0,VLOOKUP($F61,'Girls Input'!$AT$12:$AX$19,3,FALSE),"")</f>
        <v>16</v>
      </c>
      <c r="O61" s="201">
        <f>IF(LEN($L46)&gt;0,VLOOKUP($F61,'Girls Input'!$AT$12:$AX$19,5,FALSE),"")</f>
        <v>6</v>
      </c>
      <c r="P61" s="200"/>
      <c r="Q61" s="75"/>
    </row>
    <row r="62" spans="2:17" x14ac:dyDescent="0.25">
      <c r="C62" s="75"/>
      <c r="D62" s="75"/>
      <c r="E62" s="75"/>
      <c r="F62" s="281">
        <f t="shared" si="1"/>
        <v>5</v>
      </c>
      <c r="G62" s="199" t="str">
        <f>IF(LEN($G47)&gt;0,VLOOKUP($F62,'Girls Input'!$AA$12:$AE$19,2,FALSE),0)</f>
        <v>Banbury</v>
      </c>
      <c r="H62" s="200">
        <f>IF(LEN($G47)&gt;0,VLOOKUP($F62,'Girls Input'!$AA$12:$AE$19,4,FALSE),0)</f>
        <v>70</v>
      </c>
      <c r="I62" s="200">
        <f>IF(LEN($G47)&gt;0,VLOOKUP($F62,'Girls Input'!$AA$12:$AE$19,3,FALSE),0)</f>
        <v>9</v>
      </c>
      <c r="J62" s="201">
        <f>IF(LEN($G47)&gt;0,VLOOKUP($F62,'Girls Input'!$AA$12:$AE$19,5,FALSE),0)</f>
        <v>4.5</v>
      </c>
      <c r="K62" s="75"/>
      <c r="L62" s="199" t="str">
        <f>IF(LEN($L47)&gt;0,VLOOKUP($F62,'Girls Input'!$AT$12:$AX$19,2,FALSE),"")</f>
        <v>Amber Valley</v>
      </c>
      <c r="M62" s="200">
        <f>IF(LEN($L47)&gt;0,VLOOKUP($F62,'Girls Input'!$AT$12:$AX$19,4,FALSE),"")</f>
        <v>106</v>
      </c>
      <c r="N62" s="200">
        <f>IF(LEN($L47)&gt;0,VLOOKUP($F62,'Girls Input'!$AT$12:$AX$19,3,FALSE),"")</f>
        <v>13</v>
      </c>
      <c r="O62" s="201">
        <f>IF(LEN($L47)&gt;0,VLOOKUP($F62,'Girls Input'!$AT$12:$AX$19,5,FALSE),"")</f>
        <v>3.5</v>
      </c>
      <c r="P62" s="200"/>
      <c r="Q62" s="75"/>
    </row>
    <row r="63" spans="2:17" x14ac:dyDescent="0.25">
      <c r="C63" s="75"/>
      <c r="D63" s="75"/>
      <c r="E63" s="75"/>
      <c r="F63" s="281">
        <f t="shared" si="1"/>
        <v>6</v>
      </c>
      <c r="G63" s="199" t="str">
        <f>IF(LEN($G48)&gt;0,VLOOKUP($F63,'Girls Input'!$AA$12:$AE$19,2,FALSE),0)</f>
        <v>Amber Valley</v>
      </c>
      <c r="H63" s="200">
        <f>IF(LEN($G48)&gt;0,VLOOKUP($F63,'Girls Input'!$AA$12:$AE$19,4,FALSE),0)</f>
        <v>71</v>
      </c>
      <c r="I63" s="200">
        <f>IF(LEN($G48)&gt;0,VLOOKUP($F63,'Girls Input'!$AA$12:$AE$19,3,FALSE),0)</f>
        <v>8</v>
      </c>
      <c r="J63" s="201">
        <f>IF(LEN($G48)&gt;0,VLOOKUP($F63,'Girls Input'!$AA$12:$AE$19,5,FALSE),0)</f>
        <v>3</v>
      </c>
      <c r="K63" s="75"/>
      <c r="L63" s="199" t="str">
        <f>IF(LEN($L48)&gt;0,VLOOKUP($F63,'Girls Input'!$AT$12:$AX$19,2,FALSE),"")</f>
        <v>Banbury</v>
      </c>
      <c r="M63" s="200">
        <f>IF(LEN($L48)&gt;0,VLOOKUP($F63,'Girls Input'!$AT$12:$AX$19,4,FALSE),"")</f>
        <v>104</v>
      </c>
      <c r="N63" s="200">
        <f>IF(LEN($L48)&gt;0,VLOOKUP($F63,'Girls Input'!$AT$12:$AX$19,3,FALSE),"")</f>
        <v>13</v>
      </c>
      <c r="O63" s="201">
        <f>IF(LEN($L48)&gt;0,VLOOKUP($F63,'Girls Input'!$AT$12:$AX$19,5,FALSE),"")</f>
        <v>3.5</v>
      </c>
      <c r="P63" s="200"/>
      <c r="Q63" s="75"/>
    </row>
    <row r="64" spans="2:17" x14ac:dyDescent="0.25">
      <c r="C64" s="75"/>
      <c r="D64" s="75"/>
      <c r="E64" s="75"/>
      <c r="F64" s="281">
        <f t="shared" si="1"/>
        <v>7</v>
      </c>
      <c r="G64" s="199" t="str">
        <f>IF(LEN($G49)&gt;0,VLOOKUP($F64,'Girls Input'!$AA$12:$AE$19,2,FALSE),0)</f>
        <v>Coventry Godiva</v>
      </c>
      <c r="H64" s="200">
        <f>IF(LEN($G49)&gt;0,VLOOKUP($F64,'Girls Input'!$AA$12:$AE$19,4,FALSE),0)</f>
        <v>41</v>
      </c>
      <c r="I64" s="200">
        <f>IF(LEN($G49)&gt;0,VLOOKUP($F64,'Girls Input'!$AA$12:$AE$19,3,FALSE),0)</f>
        <v>5</v>
      </c>
      <c r="J64" s="201">
        <f>IF(LEN($G49)&gt;0,VLOOKUP($F64,'Girls Input'!$AA$12:$AE$19,5,FALSE),0)</f>
        <v>2</v>
      </c>
      <c r="K64" s="75"/>
      <c r="L64" s="199" t="str">
        <f>IF(LEN($L49)&gt;0,VLOOKUP($F64,'Girls Input'!$AT$12:$AX$19,2,FALSE),"")</f>
        <v>Coventry Godiva</v>
      </c>
      <c r="M64" s="200">
        <f>IF(LEN($L49)&gt;0,VLOOKUP($F64,'Girls Input'!$AT$12:$AX$19,4,FALSE),"")</f>
        <v>72</v>
      </c>
      <c r="N64" s="200">
        <f>IF(LEN($L49)&gt;0,VLOOKUP($F64,'Girls Input'!$AT$12:$AX$19,3,FALSE),"")</f>
        <v>7</v>
      </c>
      <c r="O64" s="201">
        <f>IF(LEN($L49)&gt;0,VLOOKUP($F64,'Girls Input'!$AT$12:$AX$19,5,FALSE),"")</f>
        <v>2</v>
      </c>
      <c r="P64" s="200"/>
      <c r="Q64" s="75"/>
    </row>
    <row r="65" spans="3:17" x14ac:dyDescent="0.25">
      <c r="C65" s="75"/>
      <c r="D65" s="75"/>
      <c r="E65" s="75"/>
      <c r="F65" s="281">
        <f t="shared" si="1"/>
        <v>8</v>
      </c>
      <c r="G65" s="199" t="str">
        <f>IF(LEN($G50)&gt;0,VLOOKUP($F65,'Girls Input'!$AA$12:$AE$19,2,FALSE),0)</f>
        <v>Leicester</v>
      </c>
      <c r="H65" s="200">
        <f>IF(LEN($G50)&gt;0,VLOOKUP($F65,'Girls Input'!$AA$12:$AE$19,4,FALSE),0)</f>
        <v>5</v>
      </c>
      <c r="I65" s="200">
        <f>IF(LEN($G50)&gt;0,VLOOKUP($F65,'Girls Input'!$AA$12:$AE$19,3,FALSE),0)</f>
        <v>1</v>
      </c>
      <c r="J65" s="201">
        <f>IF(LEN($G50)&gt;0,VLOOKUP($F65,'Girls Input'!$AA$12:$AE$19,5,FALSE),0)</f>
        <v>1</v>
      </c>
      <c r="K65" s="75"/>
      <c r="L65" s="199" t="str">
        <f>IF(LEN($L50)&gt;0,VLOOKUP($F65,'Girls Input'!$AT$12:$AX$19,2,FALSE),"")</f>
        <v>Leicester</v>
      </c>
      <c r="M65" s="200">
        <f>IF(LEN($L50)&gt;0,VLOOKUP($F65,'Girls Input'!$AT$12:$AX$19,4,FALSE),"")</f>
        <v>5</v>
      </c>
      <c r="N65" s="200">
        <f>IF(LEN($L50)&gt;0,VLOOKUP($F65,'Girls Input'!$AT$12:$AX$19,3,FALSE),"")</f>
        <v>1</v>
      </c>
      <c r="O65" s="201">
        <f>IF(LEN($L50)&gt;0,VLOOKUP($F65,'Girls Input'!$AT$12:$AX$19,5,FALSE),"")</f>
        <v>1</v>
      </c>
      <c r="P65" s="200"/>
      <c r="Q65" s="75"/>
    </row>
    <row r="66" spans="3:17" ht="13.8" thickBot="1" x14ac:dyDescent="0.3">
      <c r="C66" s="75"/>
      <c r="D66" s="75"/>
      <c r="E66" s="75"/>
      <c r="F66" s="282" t="str">
        <f t="shared" si="1"/>
        <v xml:space="preserve"> </v>
      </c>
      <c r="G66" s="203"/>
      <c r="H66" s="204"/>
      <c r="I66" s="204"/>
      <c r="J66" s="205"/>
      <c r="K66" s="75"/>
      <c r="L66" s="203"/>
      <c r="M66" s="204"/>
      <c r="N66" s="204"/>
      <c r="O66" s="205"/>
      <c r="P66" s="200"/>
      <c r="Q66" s="75"/>
    </row>
    <row r="67" spans="3:17" x14ac:dyDescent="0.25">
      <c r="C67" s="75"/>
      <c r="D67" s="75"/>
      <c r="E67" s="75"/>
      <c r="F67" s="75"/>
      <c r="G67" s="75"/>
      <c r="H67" s="75"/>
      <c r="I67" s="70">
        <f>SUM(I58:I66)</f>
        <v>71</v>
      </c>
      <c r="J67" s="70">
        <f>SUM(J58:J66)</f>
        <v>36</v>
      </c>
      <c r="K67" s="75"/>
      <c r="L67" s="200"/>
      <c r="M67" s="200"/>
      <c r="N67" s="70">
        <f>SUM(N58:N66)</f>
        <v>106</v>
      </c>
      <c r="O67" s="70">
        <f>SUM(O58:O66)</f>
        <v>36</v>
      </c>
      <c r="P67" s="70"/>
      <c r="Q67" s="75"/>
    </row>
    <row r="68" spans="3:17" x14ac:dyDescent="0.25">
      <c r="L68" s="209"/>
      <c r="M68" s="209"/>
      <c r="Q68" s="75"/>
    </row>
    <row r="69" spans="3:17" x14ac:dyDescent="0.25">
      <c r="L69" s="209"/>
      <c r="M69" s="209"/>
      <c r="Q69" s="75"/>
    </row>
    <row r="70" spans="3:17" x14ac:dyDescent="0.25">
      <c r="L70" s="209"/>
      <c r="M70" s="209"/>
      <c r="Q70" s="75"/>
    </row>
    <row r="71" spans="3:17" x14ac:dyDescent="0.25">
      <c r="L71" s="209"/>
      <c r="M71" s="209"/>
      <c r="Q71" s="75"/>
    </row>
    <row r="72" spans="3:17" x14ac:dyDescent="0.25">
      <c r="L72" s="209"/>
      <c r="M72" s="209"/>
      <c r="Q72" s="75"/>
    </row>
    <row r="73" spans="3:17" x14ac:dyDescent="0.25">
      <c r="L73" s="209"/>
      <c r="M73" s="209"/>
      <c r="Q73" s="75"/>
    </row>
    <row r="74" spans="3:17" x14ac:dyDescent="0.25">
      <c r="L74" s="209"/>
      <c r="M74" s="209"/>
      <c r="Q74" s="75"/>
    </row>
    <row r="75" spans="3:17" x14ac:dyDescent="0.25">
      <c r="L75" s="209"/>
      <c r="M75" s="209"/>
      <c r="Q75" s="75"/>
    </row>
    <row r="76" spans="3:17" x14ac:dyDescent="0.25">
      <c r="L76" s="209"/>
      <c r="M76" s="209"/>
      <c r="Q76" s="75"/>
    </row>
    <row r="77" spans="3:17" x14ac:dyDescent="0.25">
      <c r="L77" s="209"/>
      <c r="M77" s="209"/>
      <c r="Q77" s="75"/>
    </row>
    <row r="78" spans="3:17" x14ac:dyDescent="0.25">
      <c r="L78" s="209"/>
      <c r="M78" s="209"/>
      <c r="Q78" s="75"/>
    </row>
    <row r="79" spans="3:17" x14ac:dyDescent="0.25">
      <c r="L79" s="209"/>
      <c r="M79" s="209"/>
      <c r="Q79" s="75"/>
    </row>
    <row r="80" spans="3:17" x14ac:dyDescent="0.25">
      <c r="L80" s="209"/>
      <c r="M80" s="209"/>
      <c r="Q80" s="75"/>
    </row>
    <row r="81" spans="12:13" x14ac:dyDescent="0.25">
      <c r="L81" s="209"/>
      <c r="M81" s="209"/>
    </row>
    <row r="82" spans="12:13" x14ac:dyDescent="0.25">
      <c r="L82" s="209"/>
      <c r="M82" s="209"/>
    </row>
    <row r="83" spans="12:13" x14ac:dyDescent="0.25">
      <c r="L83" s="209"/>
      <c r="M83" s="209"/>
    </row>
    <row r="84" spans="12:13" x14ac:dyDescent="0.25">
      <c r="L84" s="209"/>
      <c r="M84" s="209"/>
    </row>
    <row r="85" spans="12:13" x14ac:dyDescent="0.25">
      <c r="L85" s="209"/>
      <c r="M85" s="209"/>
    </row>
    <row r="86" spans="12:13" x14ac:dyDescent="0.25">
      <c r="L86" s="209"/>
      <c r="M86" s="209"/>
    </row>
    <row r="87" spans="12:13" x14ac:dyDescent="0.25">
      <c r="L87" s="209"/>
      <c r="M87" s="209"/>
    </row>
    <row r="88" spans="12:13" x14ac:dyDescent="0.25">
      <c r="L88" s="209"/>
      <c r="M88" s="209"/>
    </row>
    <row r="89" spans="12:13" x14ac:dyDescent="0.25">
      <c r="L89" s="209"/>
      <c r="M89" s="209"/>
    </row>
    <row r="90" spans="12:13" x14ac:dyDescent="0.25">
      <c r="L90" s="209"/>
      <c r="M90" s="209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/>
      <c r="M104" s="209"/>
    </row>
    <row r="105" spans="12:13" x14ac:dyDescent="0.25">
      <c r="L105" s="209"/>
      <c r="M105" s="209"/>
    </row>
    <row r="106" spans="12:13" x14ac:dyDescent="0.25">
      <c r="L106" s="209"/>
      <c r="M106" s="209"/>
    </row>
    <row r="107" spans="12:13" x14ac:dyDescent="0.25">
      <c r="L107" s="209"/>
      <c r="M107" s="209"/>
    </row>
    <row r="108" spans="12:13" x14ac:dyDescent="0.25">
      <c r="L108" s="209"/>
      <c r="M108" s="209"/>
    </row>
    <row r="109" spans="12:13" x14ac:dyDescent="0.25">
      <c r="L109" s="209"/>
      <c r="M109" s="209"/>
    </row>
    <row r="110" spans="12:13" x14ac:dyDescent="0.25">
      <c r="L110" s="209"/>
      <c r="M110" s="209"/>
    </row>
    <row r="111" spans="12:13" x14ac:dyDescent="0.25">
      <c r="L111" s="209"/>
      <c r="M111" s="209"/>
    </row>
    <row r="112" spans="12:13" x14ac:dyDescent="0.25">
      <c r="L112" s="209"/>
      <c r="M112" s="209"/>
    </row>
    <row r="113" spans="12:13" x14ac:dyDescent="0.25">
      <c r="L113" s="209"/>
      <c r="M113" s="209"/>
    </row>
    <row r="114" spans="12:13" x14ac:dyDescent="0.25">
      <c r="L114" s="209"/>
      <c r="M114" s="209"/>
    </row>
    <row r="115" spans="12:13" x14ac:dyDescent="0.25">
      <c r="L115" s="209"/>
      <c r="M115" s="209"/>
    </row>
    <row r="116" spans="12:13" x14ac:dyDescent="0.25">
      <c r="L116" s="209"/>
      <c r="M116" s="209"/>
    </row>
    <row r="117" spans="12:13" x14ac:dyDescent="0.25">
      <c r="L117" s="209"/>
      <c r="M117" s="209"/>
    </row>
    <row r="118" spans="12:13" x14ac:dyDescent="0.25">
      <c r="L118" s="209"/>
      <c r="M118" s="209"/>
    </row>
    <row r="119" spans="12:13" x14ac:dyDescent="0.25">
      <c r="L119" s="209"/>
      <c r="M119" s="209"/>
    </row>
    <row r="120" spans="12:13" x14ac:dyDescent="0.25">
      <c r="L120" s="209"/>
      <c r="M120" s="209"/>
    </row>
    <row r="121" spans="12:13" x14ac:dyDescent="0.25">
      <c r="L121" s="209"/>
      <c r="M121" s="209"/>
    </row>
    <row r="122" spans="12:13" x14ac:dyDescent="0.25">
      <c r="L122" s="209"/>
      <c r="M122" s="209"/>
    </row>
    <row r="123" spans="12:13" x14ac:dyDescent="0.25">
      <c r="L123" s="209"/>
      <c r="M123" s="209"/>
    </row>
    <row r="124" spans="12:13" x14ac:dyDescent="0.25">
      <c r="L124" s="209"/>
      <c r="M124" s="209"/>
    </row>
    <row r="125" spans="12:13" x14ac:dyDescent="0.25">
      <c r="L125" s="209"/>
      <c r="M125" s="209"/>
    </row>
    <row r="126" spans="12:13" x14ac:dyDescent="0.25">
      <c r="L126" s="209"/>
      <c r="M126" s="209"/>
    </row>
    <row r="127" spans="12:13" x14ac:dyDescent="0.25">
      <c r="L127" s="209"/>
      <c r="M127" s="209"/>
    </row>
    <row r="128" spans="12:13" x14ac:dyDescent="0.25">
      <c r="L128" s="209"/>
      <c r="M128" s="209"/>
    </row>
    <row r="129" spans="12:13" x14ac:dyDescent="0.25">
      <c r="L129" s="209"/>
      <c r="M129" s="209"/>
    </row>
    <row r="130" spans="12:13" x14ac:dyDescent="0.25">
      <c r="L130" s="209"/>
      <c r="M130" s="209"/>
    </row>
    <row r="131" spans="12:13" x14ac:dyDescent="0.25">
      <c r="L131" s="209"/>
      <c r="M131" s="209"/>
    </row>
    <row r="132" spans="12:13" x14ac:dyDescent="0.25">
      <c r="L132" s="209"/>
      <c r="M132" s="209"/>
    </row>
    <row r="133" spans="12:13" x14ac:dyDescent="0.25">
      <c r="L133" s="209"/>
      <c r="M133" s="209"/>
    </row>
    <row r="134" spans="12:13" x14ac:dyDescent="0.25">
      <c r="L134" s="209"/>
      <c r="M134" s="209"/>
    </row>
    <row r="135" spans="12:13" x14ac:dyDescent="0.25">
      <c r="L135" s="209"/>
      <c r="M135" s="209"/>
    </row>
    <row r="136" spans="12:13" x14ac:dyDescent="0.25">
      <c r="L136" s="209"/>
      <c r="M136" s="209"/>
    </row>
    <row r="137" spans="12:13" x14ac:dyDescent="0.25">
      <c r="L137" s="209"/>
      <c r="M137" s="209"/>
    </row>
    <row r="138" spans="12:13" x14ac:dyDescent="0.25">
      <c r="L138" s="209"/>
      <c r="M138" s="209"/>
    </row>
    <row r="139" spans="12:13" x14ac:dyDescent="0.25">
      <c r="L139" s="209"/>
      <c r="M139" s="209"/>
    </row>
    <row r="140" spans="12:13" x14ac:dyDescent="0.25">
      <c r="L140" s="209"/>
      <c r="M140" s="209"/>
    </row>
    <row r="141" spans="12:13" x14ac:dyDescent="0.25">
      <c r="L141" s="209"/>
      <c r="M141" s="209"/>
    </row>
    <row r="142" spans="12:13" x14ac:dyDescent="0.25">
      <c r="L142" s="209"/>
      <c r="M142" s="209"/>
    </row>
    <row r="143" spans="12:13" x14ac:dyDescent="0.25">
      <c r="L143" s="209"/>
      <c r="M143" s="209"/>
    </row>
    <row r="144" spans="12:13" x14ac:dyDescent="0.25">
      <c r="L144" s="209"/>
      <c r="M144" s="209"/>
    </row>
    <row r="145" spans="12:13" x14ac:dyDescent="0.25">
      <c r="L145" s="209"/>
      <c r="M145" s="209"/>
    </row>
    <row r="146" spans="12:13" x14ac:dyDescent="0.25">
      <c r="L146" s="209"/>
      <c r="M146" s="209"/>
    </row>
    <row r="147" spans="12:13" x14ac:dyDescent="0.25">
      <c r="L147" s="209"/>
      <c r="M147" s="209"/>
    </row>
    <row r="148" spans="12:13" x14ac:dyDescent="0.25">
      <c r="L148" s="209"/>
      <c r="M148" s="209"/>
    </row>
    <row r="149" spans="12:13" x14ac:dyDescent="0.25">
      <c r="L149" s="209"/>
      <c r="M149" s="209"/>
    </row>
    <row r="150" spans="12:13" x14ac:dyDescent="0.25">
      <c r="L150" s="209"/>
      <c r="M150" s="209"/>
    </row>
    <row r="151" spans="12:13" x14ac:dyDescent="0.25">
      <c r="L151" s="209"/>
      <c r="M151" s="209"/>
    </row>
    <row r="152" spans="12:13" x14ac:dyDescent="0.25">
      <c r="L152" s="209"/>
      <c r="M152" s="209"/>
    </row>
    <row r="153" spans="12:13" x14ac:dyDescent="0.25">
      <c r="L153" s="209"/>
      <c r="M153" s="209"/>
    </row>
    <row r="154" spans="12:13" x14ac:dyDescent="0.25">
      <c r="L154" s="209"/>
      <c r="M154" s="209"/>
    </row>
    <row r="155" spans="12:13" x14ac:dyDescent="0.25">
      <c r="L155" s="209"/>
      <c r="M155" s="209"/>
    </row>
    <row r="156" spans="12:13" x14ac:dyDescent="0.25">
      <c r="L156" s="209"/>
      <c r="M156" s="209"/>
    </row>
    <row r="157" spans="12:13" x14ac:dyDescent="0.25">
      <c r="L157" s="209"/>
      <c r="M157" s="209"/>
    </row>
    <row r="158" spans="12:13" x14ac:dyDescent="0.25">
      <c r="L158" s="209"/>
      <c r="M158" s="209"/>
    </row>
    <row r="159" spans="12:13" x14ac:dyDescent="0.25">
      <c r="L159" s="209"/>
      <c r="M159" s="209"/>
    </row>
    <row r="160" spans="12:13" x14ac:dyDescent="0.25">
      <c r="L160" s="209"/>
      <c r="M160" s="209"/>
    </row>
    <row r="161" spans="12:13" x14ac:dyDescent="0.25">
      <c r="L161" s="209"/>
      <c r="M161" s="209"/>
    </row>
    <row r="162" spans="12:13" x14ac:dyDescent="0.25">
      <c r="L162" s="209"/>
      <c r="M162" s="209"/>
    </row>
    <row r="163" spans="12:13" x14ac:dyDescent="0.25">
      <c r="L163" s="209"/>
      <c r="M163" s="209"/>
    </row>
    <row r="164" spans="12:13" x14ac:dyDescent="0.25">
      <c r="L164" s="209"/>
      <c r="M164" s="209"/>
    </row>
    <row r="165" spans="12:13" x14ac:dyDescent="0.25">
      <c r="L165" s="209"/>
      <c r="M165" s="209"/>
    </row>
    <row r="166" spans="12:13" x14ac:dyDescent="0.25">
      <c r="L166" s="209"/>
      <c r="M166" s="209"/>
    </row>
    <row r="167" spans="12:13" x14ac:dyDescent="0.25">
      <c r="L167" s="209"/>
      <c r="M167" s="209"/>
    </row>
    <row r="168" spans="12:13" x14ac:dyDescent="0.25">
      <c r="L168" s="209"/>
      <c r="M168" s="209"/>
    </row>
    <row r="169" spans="12:13" x14ac:dyDescent="0.25">
      <c r="L169" s="209"/>
      <c r="M169" s="209"/>
    </row>
    <row r="170" spans="12:13" x14ac:dyDescent="0.25">
      <c r="L170" s="209"/>
      <c r="M170" s="209"/>
    </row>
    <row r="171" spans="12:13" x14ac:dyDescent="0.25">
      <c r="L171" s="209"/>
      <c r="M171" s="209"/>
    </row>
    <row r="172" spans="12:13" x14ac:dyDescent="0.25">
      <c r="L172" s="209"/>
      <c r="M172" s="209"/>
    </row>
    <row r="173" spans="12:13" x14ac:dyDescent="0.25">
      <c r="L173" s="209"/>
      <c r="M173" s="209"/>
    </row>
    <row r="174" spans="12:13" x14ac:dyDescent="0.25">
      <c r="L174" s="209"/>
      <c r="M174" s="209"/>
    </row>
    <row r="175" spans="12:13" x14ac:dyDescent="0.25">
      <c r="L175" s="209"/>
      <c r="M175" s="209"/>
    </row>
    <row r="176" spans="12:13" x14ac:dyDescent="0.25">
      <c r="L176" s="209"/>
      <c r="M176" s="209"/>
    </row>
    <row r="177" spans="12:13" x14ac:dyDescent="0.25">
      <c r="L177" s="209"/>
      <c r="M177" s="209"/>
    </row>
    <row r="178" spans="12:13" x14ac:dyDescent="0.25">
      <c r="L178" s="209"/>
      <c r="M178" s="209"/>
    </row>
    <row r="179" spans="12:13" x14ac:dyDescent="0.25">
      <c r="L179" s="209"/>
      <c r="M179" s="209"/>
    </row>
    <row r="180" spans="12:13" x14ac:dyDescent="0.25">
      <c r="L180" s="209"/>
      <c r="M180" s="209"/>
    </row>
    <row r="181" spans="12:13" x14ac:dyDescent="0.25">
      <c r="L181" s="209"/>
      <c r="M181" s="209"/>
    </row>
    <row r="182" spans="12:13" x14ac:dyDescent="0.25">
      <c r="L182" s="209"/>
      <c r="M182" s="209"/>
    </row>
    <row r="183" spans="12:13" x14ac:dyDescent="0.25">
      <c r="L183" s="209"/>
      <c r="M183" s="209"/>
    </row>
    <row r="184" spans="12:13" x14ac:dyDescent="0.25">
      <c r="L184" s="209"/>
      <c r="M184" s="209"/>
    </row>
    <row r="185" spans="12:13" x14ac:dyDescent="0.25">
      <c r="L185" s="209"/>
      <c r="M185" s="209"/>
    </row>
    <row r="186" spans="12:13" x14ac:dyDescent="0.25">
      <c r="L186" s="209"/>
      <c r="M186" s="209"/>
    </row>
    <row r="187" spans="12:13" x14ac:dyDescent="0.25">
      <c r="L187" s="209"/>
      <c r="M187" s="209"/>
    </row>
    <row r="188" spans="12:13" x14ac:dyDescent="0.25">
      <c r="L188" s="209"/>
      <c r="M188" s="209"/>
    </row>
    <row r="189" spans="12:13" x14ac:dyDescent="0.25">
      <c r="L189" s="209"/>
      <c r="M189" s="209"/>
    </row>
    <row r="190" spans="12:13" x14ac:dyDescent="0.25">
      <c r="L190" s="209"/>
      <c r="M190" s="209"/>
    </row>
    <row r="191" spans="12:13" x14ac:dyDescent="0.25">
      <c r="L191" s="209"/>
      <c r="M191" s="209"/>
    </row>
    <row r="192" spans="12:13" x14ac:dyDescent="0.25">
      <c r="L192" s="209"/>
      <c r="M192" s="209"/>
    </row>
    <row r="193" spans="12:13" x14ac:dyDescent="0.25">
      <c r="L193" s="209"/>
      <c r="M193" s="209"/>
    </row>
    <row r="194" spans="12:13" x14ac:dyDescent="0.25">
      <c r="L194" s="209"/>
      <c r="M194" s="209"/>
    </row>
    <row r="195" spans="12:13" x14ac:dyDescent="0.25">
      <c r="L195" s="209"/>
      <c r="M195" s="209"/>
    </row>
  </sheetData>
  <sheetProtection sheet="1" objects="1" scenarios="1"/>
  <mergeCells count="12">
    <mergeCell ref="G40:J40"/>
    <mergeCell ref="L40:O40"/>
    <mergeCell ref="C41:E41"/>
    <mergeCell ref="G41:J41"/>
    <mergeCell ref="L41:O41"/>
    <mergeCell ref="C40:E40"/>
    <mergeCell ref="C7:E7"/>
    <mergeCell ref="G7:J7"/>
    <mergeCell ref="L7:O7"/>
    <mergeCell ref="C8:E8"/>
    <mergeCell ref="G8:J8"/>
    <mergeCell ref="L8:O8"/>
  </mergeCells>
  <phoneticPr fontId="0" type="noConversion"/>
  <pageMargins left="0.72013888888888888" right="0.42986111111111114" top="0.62013888888888891" bottom="0.59027777777777779" header="0.51180555555555551" footer="0.51180555555555551"/>
  <pageSetup paperSize="9" scale="76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9"/>
  <sheetViews>
    <sheetView zoomScale="90" zoomScaleNormal="100" workbookViewId="0">
      <selection activeCell="L43" sqref="L43"/>
    </sheetView>
  </sheetViews>
  <sheetFormatPr defaultRowHeight="13.2" x14ac:dyDescent="0.25"/>
  <cols>
    <col min="2" max="2" width="4.6640625" customWidth="1"/>
    <col min="3" max="3" width="17.5546875" customWidth="1"/>
    <col min="4" max="5" width="6.6640625" customWidth="1"/>
    <col min="6" max="6" width="4.6640625" customWidth="1"/>
    <col min="7" max="7" width="17.5546875" customWidth="1"/>
    <col min="8" max="8" width="7" customWidth="1"/>
    <col min="9" max="10" width="6.6640625" customWidth="1"/>
    <col min="11" max="11" width="4.6640625" customWidth="1"/>
    <col min="12" max="12" width="17.5546875" customWidth="1"/>
    <col min="13" max="13" width="7.44140625" customWidth="1"/>
    <col min="14" max="14" width="6.5546875" customWidth="1"/>
    <col min="15" max="15" width="7" customWidth="1"/>
  </cols>
  <sheetData>
    <row r="2" spans="2:15" s="183" customFormat="1" ht="17.399999999999999" x14ac:dyDescent="0.3">
      <c r="C2" s="184">
        <f>'Event Details'!E7</f>
        <v>2014</v>
      </c>
      <c r="D2" s="185"/>
      <c r="E2" s="185"/>
      <c r="F2" s="185"/>
      <c r="G2" s="186" t="str">
        <f>'Event Details'!E5</f>
        <v>Heart of England League</v>
      </c>
      <c r="H2" s="186"/>
      <c r="I2" s="185"/>
      <c r="J2" s="185"/>
      <c r="K2" s="185"/>
      <c r="L2" s="185" t="str">
        <f>"Division "&amp;'Event Details'!E9</f>
        <v>Division 1</v>
      </c>
      <c r="M2" s="185"/>
      <c r="N2" s="185"/>
      <c r="O2" s="187"/>
    </row>
    <row r="3" spans="2:15" x14ac:dyDescent="0.25"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7.399999999999999" x14ac:dyDescent="0.3">
      <c r="C4" s="188" t="s">
        <v>90</v>
      </c>
      <c r="D4" s="75"/>
      <c r="E4" s="75"/>
      <c r="F4" s="75"/>
      <c r="G4" s="75"/>
      <c r="H4" s="75"/>
      <c r="I4" s="75"/>
      <c r="J4" s="189" t="s">
        <v>100</v>
      </c>
      <c r="K4" s="151"/>
      <c r="L4" s="190">
        <f ca="1">NOW()</f>
        <v>41835.496826504626</v>
      </c>
      <c r="M4" s="190"/>
      <c r="N4" s="75"/>
      <c r="O4" s="75"/>
    </row>
    <row r="5" spans="2:15" ht="13.5" customHeight="1" x14ac:dyDescent="0.3">
      <c r="C5" s="188"/>
      <c r="D5" s="75"/>
      <c r="E5" s="75"/>
      <c r="F5" s="75"/>
      <c r="G5" s="75"/>
      <c r="H5" s="75"/>
      <c r="I5" s="75"/>
      <c r="J5" s="151"/>
      <c r="K5" s="151"/>
      <c r="L5" s="190"/>
      <c r="M5" s="190"/>
      <c r="N5" s="75"/>
      <c r="O5" s="75"/>
    </row>
    <row r="6" spans="2:15" ht="13.8" x14ac:dyDescent="0.25">
      <c r="C6" s="191" t="s">
        <v>82</v>
      </c>
      <c r="D6" s="75"/>
      <c r="E6" s="75"/>
      <c r="F6" s="75"/>
      <c r="G6" s="191" t="s">
        <v>83</v>
      </c>
      <c r="H6" s="191"/>
      <c r="I6" s="75"/>
      <c r="J6" s="75"/>
      <c r="K6" s="75"/>
      <c r="L6" s="191" t="s">
        <v>84</v>
      </c>
      <c r="M6" s="191"/>
      <c r="N6" s="75"/>
      <c r="O6" s="75"/>
    </row>
    <row r="7" spans="2:15" x14ac:dyDescent="0.25">
      <c r="B7" s="192"/>
      <c r="C7" s="552" t="str">
        <f>'Event Details'!$C$14</f>
        <v>11th May 2014</v>
      </c>
      <c r="D7" s="552"/>
      <c r="E7" s="552"/>
      <c r="F7" s="75"/>
      <c r="G7" s="552" t="str">
        <f>'Event Details'!$C$15</f>
        <v>8th June 2014</v>
      </c>
      <c r="H7" s="552"/>
      <c r="I7" s="552"/>
      <c r="J7" s="552"/>
      <c r="K7" s="75"/>
      <c r="L7" s="552" t="str">
        <f>'Event Details'!$C$16</f>
        <v>5th Jul 2014</v>
      </c>
      <c r="M7" s="552"/>
      <c r="N7" s="552"/>
      <c r="O7" s="552"/>
    </row>
    <row r="8" spans="2:15" x14ac:dyDescent="0.25">
      <c r="B8" s="85" t="s">
        <v>101</v>
      </c>
      <c r="C8" s="559" t="str">
        <f>'Event Details'!$G$14</f>
        <v>Rugby &amp; N'hampton</v>
      </c>
      <c r="D8" s="559"/>
      <c r="E8" s="559"/>
      <c r="F8" s="75"/>
      <c r="G8" s="559" t="str">
        <f>'Event Details'!$G$15</f>
        <v>Coventry</v>
      </c>
      <c r="H8" s="559"/>
      <c r="I8" s="559"/>
      <c r="J8" s="559"/>
      <c r="K8" s="75"/>
      <c r="L8" s="559" t="str">
        <f>'Event Details'!$G$16</f>
        <v>Banbury</v>
      </c>
      <c r="M8" s="559"/>
      <c r="N8" s="559"/>
      <c r="O8" s="559"/>
    </row>
    <row r="9" spans="2:15" x14ac:dyDescent="0.25">
      <c r="B9" s="193"/>
      <c r="C9" s="87" t="s">
        <v>19</v>
      </c>
      <c r="D9" s="88" t="s">
        <v>88</v>
      </c>
      <c r="E9" s="90" t="s">
        <v>102</v>
      </c>
      <c r="F9" s="75"/>
      <c r="G9" s="87" t="s">
        <v>19</v>
      </c>
      <c r="H9" s="88"/>
      <c r="I9" s="88" t="s">
        <v>88</v>
      </c>
      <c r="J9" s="90" t="s">
        <v>102</v>
      </c>
      <c r="K9" s="75"/>
      <c r="L9" s="87" t="s">
        <v>19</v>
      </c>
      <c r="M9" s="88"/>
      <c r="N9" s="88" t="s">
        <v>88</v>
      </c>
      <c r="O9" s="90" t="s">
        <v>102</v>
      </c>
    </row>
    <row r="10" spans="2:15" x14ac:dyDescent="0.25">
      <c r="B10" s="194">
        <f>IF(LEN(C10)&gt;0,1,"")</f>
        <v>1</v>
      </c>
      <c r="C10" s="195" t="str">
        <f>IF('Boys Input'!L29=0,"",'Boys Input'!L29)</f>
        <v>Amber Valley</v>
      </c>
      <c r="D10" s="196">
        <f>IF(C10="","",'Boys Input'!M29)</f>
        <v>116</v>
      </c>
      <c r="E10" s="197">
        <f>IF(D10="","",'Boys Input'!N29)</f>
        <v>8</v>
      </c>
      <c r="F10" s="67"/>
      <c r="G10" s="283" t="str">
        <f>IF('Boys Input'!O29=0,"",'Boys Input'!O29)</f>
        <v>Stratford</v>
      </c>
      <c r="H10" s="377"/>
      <c r="I10" s="284">
        <f>IF(G10="","",'Boys Input'!P29)</f>
        <v>125</v>
      </c>
      <c r="J10" s="285">
        <f>IF(I10="","",'Boys Input'!Q29)</f>
        <v>8</v>
      </c>
      <c r="K10" s="67"/>
      <c r="L10" s="195" t="str">
        <f>IF('Boys Input'!R29=0,"",'Boys Input'!R29)</f>
        <v>Stratford</v>
      </c>
      <c r="M10" s="196"/>
      <c r="N10" s="196">
        <f>IF(L10="","",'Boys Input'!S29)</f>
        <v>125</v>
      </c>
      <c r="O10" s="197">
        <f>IF(N10="","",'Boys Input'!T29)</f>
        <v>8</v>
      </c>
    </row>
    <row r="11" spans="2:15" x14ac:dyDescent="0.25">
      <c r="B11" s="198">
        <f>IF(LEN(C11)&gt;0,2," ")</f>
        <v>2</v>
      </c>
      <c r="C11" s="199" t="str">
        <f>IF('Boys Input'!L30=0,"",'Boys Input'!L30)</f>
        <v>Coventry Godiva</v>
      </c>
      <c r="D11" s="200">
        <f>IF(C11="","",'Boys Input'!M30)</f>
        <v>108</v>
      </c>
      <c r="E11" s="201">
        <f>IF(D11="","",'Boys Input'!N30)</f>
        <v>7</v>
      </c>
      <c r="F11" s="67"/>
      <c r="G11" s="199" t="str">
        <f>IF('Boys Input'!O30=0,"",'Boys Input'!O30)</f>
        <v>Rugby &amp; N'hampton</v>
      </c>
      <c r="H11" s="200"/>
      <c r="I11" s="200">
        <f>IF(G11="","",'Boys Input'!P30)</f>
        <v>103</v>
      </c>
      <c r="J11" s="201">
        <f>IF(I11="","",'Boys Input'!Q30)</f>
        <v>7</v>
      </c>
      <c r="K11" s="67"/>
      <c r="L11" s="199" t="str">
        <f>IF('Boys Input'!R30=0,"",'Boys Input'!R30)</f>
        <v>Rugby &amp; N'hampton</v>
      </c>
      <c r="M11" s="200"/>
      <c r="N11" s="200">
        <f>IF(L11="","",'Boys Input'!S30)</f>
        <v>123</v>
      </c>
      <c r="O11" s="201">
        <f>IF(N11="","",'Boys Input'!T30)</f>
        <v>7</v>
      </c>
    </row>
    <row r="12" spans="2:15" x14ac:dyDescent="0.25">
      <c r="B12" s="198">
        <f>IF(LEN(C12)&gt;0,3," ")</f>
        <v>3</v>
      </c>
      <c r="C12" s="199" t="str">
        <f>IF('Boys Input'!L31=0,"",'Boys Input'!L31)</f>
        <v>Stratford</v>
      </c>
      <c r="D12" s="200">
        <f>IF(C12="","",'Boys Input'!M31)</f>
        <v>107</v>
      </c>
      <c r="E12" s="201">
        <f>IF(D12="","",'Boys Input'!N31)</f>
        <v>6</v>
      </c>
      <c r="F12" s="67"/>
      <c r="G12" s="199" t="str">
        <f>IF('Boys Input'!O31=0,"",'Boys Input'!O31)</f>
        <v>Amber Valley</v>
      </c>
      <c r="H12" s="200"/>
      <c r="I12" s="200">
        <f>IF(G12="","",'Boys Input'!P31)</f>
        <v>101</v>
      </c>
      <c r="J12" s="201">
        <f>IF(I12="","",'Boys Input'!Q31)</f>
        <v>6</v>
      </c>
      <c r="K12" s="67"/>
      <c r="L12" s="199" t="str">
        <f>IF('Boys Input'!R31=0,"",'Boys Input'!R31)</f>
        <v>Kettering</v>
      </c>
      <c r="M12" s="200"/>
      <c r="N12" s="200">
        <f>IF(L12="","",'Boys Input'!S31)</f>
        <v>96</v>
      </c>
      <c r="O12" s="201">
        <f>IF(N12="","",'Boys Input'!T31)</f>
        <v>6</v>
      </c>
    </row>
    <row r="13" spans="2:15" x14ac:dyDescent="0.25">
      <c r="B13" s="198">
        <f>IF(LEN(C13)&gt;0,4," ")</f>
        <v>4</v>
      </c>
      <c r="C13" s="199" t="str">
        <f>IF('Boys Input'!L32=0,"",'Boys Input'!L32)</f>
        <v>Rugby &amp; N'hampton</v>
      </c>
      <c r="D13" s="200">
        <f>IF(C13="","",'Boys Input'!M32)</f>
        <v>96</v>
      </c>
      <c r="E13" s="201">
        <f>IF(D13="","",'Boys Input'!N32)</f>
        <v>5</v>
      </c>
      <c r="F13" s="67"/>
      <c r="G13" s="199" t="str">
        <f>IF('Boys Input'!O32=0,"",'Boys Input'!O32)</f>
        <v>Coventry Godiva</v>
      </c>
      <c r="H13" s="200"/>
      <c r="I13" s="200">
        <f>IF(G13="","",'Boys Input'!P32)</f>
        <v>97</v>
      </c>
      <c r="J13" s="201">
        <f>IF(I13="","",'Boys Input'!Q32)</f>
        <v>5</v>
      </c>
      <c r="K13" s="67"/>
      <c r="L13" s="199" t="str">
        <f>IF('Boys Input'!R32=0,"",'Boys Input'!R32)</f>
        <v>Banbury</v>
      </c>
      <c r="M13" s="200"/>
      <c r="N13" s="200">
        <f>IF(L13="","",'Boys Input'!S32)</f>
        <v>87</v>
      </c>
      <c r="O13" s="201">
        <f>IF(N13="","",'Boys Input'!T32)</f>
        <v>5</v>
      </c>
    </row>
    <row r="14" spans="2:15" x14ac:dyDescent="0.25">
      <c r="B14" s="198">
        <f>IF(LEN(C14)&gt;0,5," ")</f>
        <v>5</v>
      </c>
      <c r="C14" s="199" t="str">
        <f>IF('Boys Input'!L33=0,"",'Boys Input'!L33)</f>
        <v>Kettering</v>
      </c>
      <c r="D14" s="200">
        <f>IF(C14="","",'Boys Input'!M33)</f>
        <v>93</v>
      </c>
      <c r="E14" s="201">
        <f>IF(D14="","",'Boys Input'!N33)</f>
        <v>4</v>
      </c>
      <c r="F14" s="67"/>
      <c r="G14" s="199" t="str">
        <f>IF('Boys Input'!O33=0,"",'Boys Input'!O33)</f>
        <v>Kettering</v>
      </c>
      <c r="H14" s="200"/>
      <c r="I14" s="200">
        <f>IF(G14="","",'Boys Input'!P33)</f>
        <v>96</v>
      </c>
      <c r="J14" s="201">
        <f>IF(I14="","",'Boys Input'!Q33)</f>
        <v>4</v>
      </c>
      <c r="K14" s="67"/>
      <c r="L14" s="199" t="str">
        <f>IF('Boys Input'!R33=0,"",'Boys Input'!R33)</f>
        <v>Amber Valley</v>
      </c>
      <c r="M14" s="200"/>
      <c r="N14" s="200">
        <f>IF(L14="","",'Boys Input'!S33)</f>
        <v>78</v>
      </c>
      <c r="O14" s="201">
        <f>IF(N14="","",'Boys Input'!T33)</f>
        <v>4</v>
      </c>
    </row>
    <row r="15" spans="2:15" x14ac:dyDescent="0.25">
      <c r="B15" s="198">
        <f>IF(LEN(C15)&gt;0,6," ")</f>
        <v>6</v>
      </c>
      <c r="C15" s="199" t="str">
        <f>IF('Boys Input'!L34=0,"",'Boys Input'!L34)</f>
        <v>Solihull</v>
      </c>
      <c r="D15" s="200">
        <f>IF(C15="","",'Boys Input'!M34)</f>
        <v>92</v>
      </c>
      <c r="E15" s="201">
        <f>IF(D15="","",'Boys Input'!N34)</f>
        <v>3</v>
      </c>
      <c r="F15" s="67"/>
      <c r="G15" s="199" t="str">
        <f>IF('Boys Input'!O34=0,"",'Boys Input'!O34)</f>
        <v>Solihull</v>
      </c>
      <c r="H15" s="200"/>
      <c r="I15" s="200">
        <f>IF(G15="","",'Boys Input'!P34)</f>
        <v>78</v>
      </c>
      <c r="J15" s="201">
        <f>IF(I15="","",'Boys Input'!Q34)</f>
        <v>3</v>
      </c>
      <c r="K15" s="67"/>
      <c r="L15" s="199" t="str">
        <f>IF('Boys Input'!R34=0,"",'Boys Input'!R34)</f>
        <v>Coventry Godiva</v>
      </c>
      <c r="M15" s="200"/>
      <c r="N15" s="200">
        <f>IF(L15="","",'Boys Input'!S34)</f>
        <v>77</v>
      </c>
      <c r="O15" s="201">
        <f>IF(N15="","",'Boys Input'!T34)</f>
        <v>3</v>
      </c>
    </row>
    <row r="16" spans="2:15" x14ac:dyDescent="0.25">
      <c r="B16" s="198">
        <f>IF(LEN(C16)&gt;0,7," ")</f>
        <v>7</v>
      </c>
      <c r="C16" s="199" t="str">
        <f>IF('Boys Input'!L35=0,"",'Boys Input'!L35)</f>
        <v>Banbury</v>
      </c>
      <c r="D16" s="200">
        <f>IF(C16="","",'Boys Input'!M35)</f>
        <v>59</v>
      </c>
      <c r="E16" s="201">
        <f>IF(D16="","",'Boys Input'!N35)</f>
        <v>2</v>
      </c>
      <c r="F16" s="67"/>
      <c r="G16" s="199" t="str">
        <f>IF('Boys Input'!O35=0,"",'Boys Input'!O35)</f>
        <v>Banbury</v>
      </c>
      <c r="H16" s="200"/>
      <c r="I16" s="200">
        <f>IF(G16="","",'Boys Input'!P35)</f>
        <v>64</v>
      </c>
      <c r="J16" s="201">
        <f>IF(I16="","",'Boys Input'!Q35)</f>
        <v>2</v>
      </c>
      <c r="K16" s="67"/>
      <c r="L16" s="199" t="str">
        <f>IF('Boys Input'!R35=0,"",'Boys Input'!R35)</f>
        <v>Solihull</v>
      </c>
      <c r="M16" s="200"/>
      <c r="N16" s="200">
        <f>IF(L16="","",'Boys Input'!S35)</f>
        <v>62</v>
      </c>
      <c r="O16" s="201">
        <f>IF(N16="","",'Boys Input'!T35)</f>
        <v>2</v>
      </c>
    </row>
    <row r="17" spans="2:15" x14ac:dyDescent="0.25">
      <c r="B17" s="198">
        <f>IF(LEN(C17)&gt;0,8," ")</f>
        <v>8</v>
      </c>
      <c r="C17" s="199" t="str">
        <f>IF('Boys Input'!L36=0,"",'Boys Input'!L36)</f>
        <v>Leicester</v>
      </c>
      <c r="D17" s="200">
        <f>IF(C17="","",'Boys Input'!M36)</f>
        <v>11</v>
      </c>
      <c r="E17" s="201">
        <f>IF(D17="","",'Boys Input'!N36)</f>
        <v>1</v>
      </c>
      <c r="F17" s="67"/>
      <c r="G17" s="199" t="str">
        <f>IF('Boys Input'!O36=0,"",'Boys Input'!O36)</f>
        <v>Leicester</v>
      </c>
      <c r="H17" s="200"/>
      <c r="I17" s="200">
        <f>IF(G17="","",'Boys Input'!P36)</f>
        <v>29</v>
      </c>
      <c r="J17" s="201">
        <f>IF(I17="","",'Boys Input'!Q36)</f>
        <v>1</v>
      </c>
      <c r="K17" s="67"/>
      <c r="L17" s="199" t="str">
        <f>IF('Boys Input'!R36=0,"",'Boys Input'!R36)</f>
        <v>Leicester</v>
      </c>
      <c r="M17" s="200"/>
      <c r="N17" s="200">
        <f>IF(L17="","",'Boys Input'!S36)</f>
        <v>33</v>
      </c>
      <c r="O17" s="201">
        <f>IF(N17="","",'Boys Input'!T36)</f>
        <v>1</v>
      </c>
    </row>
    <row r="18" spans="2:15" x14ac:dyDescent="0.25">
      <c r="B18" s="202"/>
      <c r="C18" s="203"/>
      <c r="D18" s="204"/>
      <c r="E18" s="205"/>
      <c r="F18" s="67"/>
      <c r="G18" s="203"/>
      <c r="H18" s="204"/>
      <c r="I18" s="204"/>
      <c r="J18" s="205"/>
      <c r="K18" s="67"/>
      <c r="L18" s="203"/>
      <c r="M18" s="204"/>
      <c r="N18" s="204"/>
      <c r="O18" s="205"/>
    </row>
    <row r="19" spans="2:15" x14ac:dyDescent="0.25">
      <c r="C19" s="75"/>
      <c r="D19" s="70">
        <f>SUM(D10:D18)</f>
        <v>682</v>
      </c>
      <c r="E19" s="70">
        <f>SUM(E10:E18)</f>
        <v>36</v>
      </c>
      <c r="F19" s="75"/>
      <c r="G19" s="75"/>
      <c r="H19" s="75"/>
      <c r="I19" s="70">
        <f>SUM(I10:I18)</f>
        <v>693</v>
      </c>
      <c r="J19" s="70">
        <f>SUM(J10:J18)</f>
        <v>36</v>
      </c>
      <c r="K19" s="75"/>
      <c r="L19" s="75"/>
      <c r="M19" s="75"/>
      <c r="N19" s="70">
        <f>SUM(N10:N18)</f>
        <v>681</v>
      </c>
      <c r="O19" s="70">
        <f>SUM(O10:O18)</f>
        <v>36</v>
      </c>
    </row>
    <row r="20" spans="2:15" x14ac:dyDescent="0.25"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spans="2:15" x14ac:dyDescent="0.25"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2:15" x14ac:dyDescent="0.25">
      <c r="C22" s="75"/>
      <c r="D22" s="75"/>
      <c r="E22" s="75"/>
      <c r="F22" s="192"/>
      <c r="G22" s="295" t="s">
        <v>85</v>
      </c>
      <c r="H22" s="279"/>
      <c r="I22" s="206"/>
      <c r="J22" s="83"/>
      <c r="K22" s="75"/>
      <c r="L22" s="295" t="s">
        <v>86</v>
      </c>
      <c r="M22" s="279"/>
      <c r="N22" s="206"/>
      <c r="O22" s="83"/>
    </row>
    <row r="23" spans="2:15" x14ac:dyDescent="0.25">
      <c r="C23" s="75"/>
      <c r="D23" s="75"/>
      <c r="E23" s="75"/>
      <c r="F23" s="85" t="s">
        <v>101</v>
      </c>
      <c r="G23" s="207"/>
      <c r="H23" s="278"/>
      <c r="I23" s="88"/>
      <c r="J23" s="90"/>
      <c r="K23" s="75"/>
      <c r="L23" s="207"/>
      <c r="M23" s="278"/>
      <c r="N23" s="88"/>
      <c r="O23" s="90"/>
    </row>
    <row r="24" spans="2:15" ht="13.8" thickBot="1" x14ac:dyDescent="0.3">
      <c r="C24" s="75"/>
      <c r="D24" s="75"/>
      <c r="E24" s="75"/>
      <c r="F24" s="327"/>
      <c r="G24" s="87" t="s">
        <v>19</v>
      </c>
      <c r="H24" s="88" t="s">
        <v>88</v>
      </c>
      <c r="I24" s="88" t="s">
        <v>89</v>
      </c>
      <c r="J24" s="90" t="s">
        <v>102</v>
      </c>
      <c r="K24" s="75"/>
      <c r="L24" s="87" t="s">
        <v>19</v>
      </c>
      <c r="M24" s="88" t="s">
        <v>88</v>
      </c>
      <c r="N24" s="88" t="s">
        <v>89</v>
      </c>
      <c r="O24" s="90" t="s">
        <v>102</v>
      </c>
    </row>
    <row r="25" spans="2:15" x14ac:dyDescent="0.25">
      <c r="C25" s="75"/>
      <c r="D25" s="75"/>
      <c r="E25" s="75"/>
      <c r="F25" s="328">
        <f>B10</f>
        <v>1</v>
      </c>
      <c r="G25" s="283" t="str">
        <f>IF(LEN($I10)&gt;0,VLOOKUP($F25,'Boys Input'!$AA$29:$AE$36,2,FALSE),"")</f>
        <v>Stratford</v>
      </c>
      <c r="H25" s="284">
        <f>IF(LEN($I10)&gt;0,VLOOKUP($F25,'Boys Input'!$AA$29:$AE$36,4,FALSE),"")</f>
        <v>232</v>
      </c>
      <c r="I25" s="284">
        <f>IF(LEN($I10)&gt;0,VLOOKUP($F25,'Boys Input'!$AA$29:$AE$36,3,FALSE),"")</f>
        <v>14</v>
      </c>
      <c r="J25" s="285">
        <f>IF(LEN($I10)&gt;0,VLOOKUP($F25,'Boys Input'!$AA$29:$AE$36,5,FALSE),"")</f>
        <v>7.5</v>
      </c>
      <c r="K25" s="67"/>
      <c r="L25" s="283" t="str">
        <f>IF(LEN($N10)&gt;0,VLOOKUP($F25,'Boys Input'!$AT$29:$AX$36,2,FALSE),"")</f>
        <v>Stratford</v>
      </c>
      <c r="M25" s="284">
        <f>IF(LEN($N10)&gt;0,VLOOKUP($F25,'Boys Input'!$AT$29:$AX$36,4,FALSE),"")</f>
        <v>357</v>
      </c>
      <c r="N25" s="284">
        <f>IF(LEN($N10)&gt;0,VLOOKUP($F25,'Boys Input'!$AT$29:$AX$36,3,FALSE),"")</f>
        <v>22</v>
      </c>
      <c r="O25" s="285">
        <f>IF(LEN($N10)&gt;0,VLOOKUP($F25,'Boys Input'!$AT$29:$AX$36,5,FALSE),"")</f>
        <v>8</v>
      </c>
    </row>
    <row r="26" spans="2:15" x14ac:dyDescent="0.25">
      <c r="C26" s="75"/>
      <c r="D26" s="75"/>
      <c r="E26" s="75"/>
      <c r="F26" s="329">
        <f>B11</f>
        <v>2</v>
      </c>
      <c r="G26" s="199" t="str">
        <f>IF(LEN($I11)&gt;0,VLOOKUP($F26,'Boys Input'!$AA$29:$AE$36,2,FALSE),"")</f>
        <v>Amber Valley</v>
      </c>
      <c r="H26" s="200">
        <f>IF(LEN($I11)&gt;0,VLOOKUP($F26,'Boys Input'!$AA$29:$AE$36,4,FALSE),"")</f>
        <v>217</v>
      </c>
      <c r="I26" s="200">
        <f>IF(LEN($I11)&gt;0,VLOOKUP($F26,'Boys Input'!$AA$29:$AE$36,3,FALSE),"")</f>
        <v>14</v>
      </c>
      <c r="J26" s="287">
        <f>IF(LEN($I11)&gt;0,VLOOKUP($F26,'Boys Input'!$AA$29:$AE$36,5,FALSE),"")</f>
        <v>7.5</v>
      </c>
      <c r="K26" s="67"/>
      <c r="L26" s="199" t="str">
        <f>IF(LEN($N11)&gt;0,VLOOKUP($F26,'Boys Input'!$AT$29:$AX$36,2,FALSE),"")</f>
        <v>Rugby &amp; N'hampton</v>
      </c>
      <c r="M26" s="200">
        <f>IF(LEN($N11)&gt;0,VLOOKUP($F26,'Boys Input'!$AT$29:$AX$36,4,FALSE),"")</f>
        <v>322</v>
      </c>
      <c r="N26" s="200">
        <f>IF(LEN($N11)&gt;0,VLOOKUP($F26,'Boys Input'!$AT$29:$AX$36,3,FALSE),"")</f>
        <v>19</v>
      </c>
      <c r="O26" s="201">
        <f>IF(LEN($N11)&gt;0,VLOOKUP($F26,'Boys Input'!$AT$29:$AX$36,5,FALSE),"")</f>
        <v>7</v>
      </c>
    </row>
    <row r="27" spans="2:15" x14ac:dyDescent="0.25">
      <c r="C27" s="75"/>
      <c r="D27" s="75"/>
      <c r="E27" s="75"/>
      <c r="F27" s="329">
        <f t="shared" ref="F27:F32" si="0">B12</f>
        <v>3</v>
      </c>
      <c r="G27" s="199" t="str">
        <f>IF(LEN($I12)&gt;0,VLOOKUP($F27,'Boys Input'!$AA$29:$AE$36,2,FALSE),"")</f>
        <v>Coventry Godiva</v>
      </c>
      <c r="H27" s="200">
        <f>IF(LEN($I12)&gt;0,VLOOKUP($F27,'Boys Input'!$AA$29:$AE$36,4,FALSE),"")</f>
        <v>205</v>
      </c>
      <c r="I27" s="200">
        <f>IF(LEN($I12)&gt;0,VLOOKUP($F27,'Boys Input'!$AA$29:$AE$36,3,FALSE),"")</f>
        <v>12</v>
      </c>
      <c r="J27" s="287">
        <f>IF(LEN($I12)&gt;0,VLOOKUP($F27,'Boys Input'!$AA$29:$AE$36,5,FALSE),"")</f>
        <v>5.5</v>
      </c>
      <c r="K27" s="67"/>
      <c r="L27" s="199" t="str">
        <f>IF(LEN($N12)&gt;0,VLOOKUP($F27,'Boys Input'!$AT$29:$AX$36,2,FALSE),"")</f>
        <v>Amber Valley</v>
      </c>
      <c r="M27" s="200">
        <f>IF(LEN($N12)&gt;0,VLOOKUP($F27,'Boys Input'!$AT$29:$AX$36,4,FALSE),"")</f>
        <v>295</v>
      </c>
      <c r="N27" s="200">
        <f>IF(LEN($N12)&gt;0,VLOOKUP($F27,'Boys Input'!$AT$29:$AX$36,3,FALSE),"")</f>
        <v>18</v>
      </c>
      <c r="O27" s="201">
        <f>IF(LEN($N12)&gt;0,VLOOKUP($F27,'Boys Input'!$AT$29:$AX$36,5,FALSE),"")</f>
        <v>6</v>
      </c>
    </row>
    <row r="28" spans="2:15" x14ac:dyDescent="0.25">
      <c r="C28" s="75"/>
      <c r="D28" s="75"/>
      <c r="E28" s="75"/>
      <c r="F28" s="329">
        <f t="shared" si="0"/>
        <v>4</v>
      </c>
      <c r="G28" s="199" t="str">
        <f>IF(LEN($I13)&gt;0,VLOOKUP($F28,'Boys Input'!$AA$29:$AE$36,2,FALSE),"")</f>
        <v>Rugby &amp; N'hampton</v>
      </c>
      <c r="H28" s="200">
        <f>IF(LEN($I13)&gt;0,VLOOKUP($F28,'Boys Input'!$AA$29:$AE$36,4,FALSE),"")</f>
        <v>199</v>
      </c>
      <c r="I28" s="200">
        <f>IF(LEN($I13)&gt;0,VLOOKUP($F28,'Boys Input'!$AA$29:$AE$36,3,FALSE),"")</f>
        <v>12</v>
      </c>
      <c r="J28" s="287">
        <f>IF(LEN($I13)&gt;0,VLOOKUP($F28,'Boys Input'!$AA$29:$AE$36,5,FALSE),"")</f>
        <v>5.5</v>
      </c>
      <c r="K28" s="67"/>
      <c r="L28" s="199" t="str">
        <f>IF(LEN($N13)&gt;0,VLOOKUP($F28,'Boys Input'!$AT$29:$AX$36,2,FALSE),"")</f>
        <v>Coventry Godiva</v>
      </c>
      <c r="M28" s="200">
        <f>IF(LEN($N13)&gt;0,VLOOKUP($F28,'Boys Input'!$AT$29:$AX$36,4,FALSE),"")</f>
        <v>282</v>
      </c>
      <c r="N28" s="200">
        <f>IF(LEN($N13)&gt;0,VLOOKUP($F28,'Boys Input'!$AT$29:$AX$36,3,FALSE),"")</f>
        <v>15</v>
      </c>
      <c r="O28" s="201">
        <f>IF(LEN($N13)&gt;0,VLOOKUP($F28,'Boys Input'!$AT$29:$AX$36,5,FALSE),"")</f>
        <v>5</v>
      </c>
    </row>
    <row r="29" spans="2:15" x14ac:dyDescent="0.25">
      <c r="C29" s="75"/>
      <c r="D29" s="75"/>
      <c r="E29" s="75"/>
      <c r="F29" s="329">
        <f t="shared" si="0"/>
        <v>5</v>
      </c>
      <c r="G29" s="199" t="str">
        <f>IF(LEN($I14)&gt;0,VLOOKUP($F29,'Boys Input'!$AA$29:$AE$36,2,FALSE),"")</f>
        <v>Kettering</v>
      </c>
      <c r="H29" s="200">
        <f>IF(LEN($I14)&gt;0,VLOOKUP($F29,'Boys Input'!$AA$29:$AE$36,4,FALSE),"")</f>
        <v>189</v>
      </c>
      <c r="I29" s="200">
        <f>IF(LEN($I14)&gt;0,VLOOKUP($F29,'Boys Input'!$AA$29:$AE$36,3,FALSE),"")</f>
        <v>8</v>
      </c>
      <c r="J29" s="287">
        <f>IF(LEN($I14)&gt;0,VLOOKUP($F29,'Boys Input'!$AA$29:$AE$36,5,FALSE),"")</f>
        <v>4</v>
      </c>
      <c r="K29" s="67"/>
      <c r="L29" s="199" t="str">
        <f>IF(LEN($N14)&gt;0,VLOOKUP($F29,'Boys Input'!$AT$29:$AX$36,2,FALSE),"")</f>
        <v>Kettering</v>
      </c>
      <c r="M29" s="200">
        <f>IF(LEN($N14)&gt;0,VLOOKUP($F29,'Boys Input'!$AT$29:$AX$36,4,FALSE),"")</f>
        <v>285</v>
      </c>
      <c r="N29" s="200">
        <f>IF(LEN($N14)&gt;0,VLOOKUP($F29,'Boys Input'!$AT$29:$AX$36,3,FALSE),"")</f>
        <v>14</v>
      </c>
      <c r="O29" s="201">
        <f>IF(LEN($N14)&gt;0,VLOOKUP($F29,'Boys Input'!$AT$29:$AX$36,5,FALSE),"")</f>
        <v>4</v>
      </c>
    </row>
    <row r="30" spans="2:15" x14ac:dyDescent="0.25">
      <c r="C30" s="75"/>
      <c r="D30" s="75"/>
      <c r="E30" s="75"/>
      <c r="F30" s="329">
        <f t="shared" si="0"/>
        <v>6</v>
      </c>
      <c r="G30" s="199" t="str">
        <f>IF(LEN($I15)&gt;0,VLOOKUP($F30,'Boys Input'!$AA$29:$AE$36,2,FALSE),"")</f>
        <v>Solihull</v>
      </c>
      <c r="H30" s="200">
        <f>IF(LEN($I15)&gt;0,VLOOKUP($F30,'Boys Input'!$AA$29:$AE$36,4,FALSE),"")</f>
        <v>170</v>
      </c>
      <c r="I30" s="200">
        <f>IF(LEN($I15)&gt;0,VLOOKUP($F30,'Boys Input'!$AA$29:$AE$36,3,FALSE),"")</f>
        <v>6</v>
      </c>
      <c r="J30" s="287">
        <f>IF(LEN($I15)&gt;0,VLOOKUP($F30,'Boys Input'!$AA$29:$AE$36,5,FALSE),"")</f>
        <v>3</v>
      </c>
      <c r="K30" s="67"/>
      <c r="L30" s="199" t="str">
        <f>IF(LEN($N15)&gt;0,VLOOKUP($F30,'Boys Input'!$AT$29:$AX$36,2,FALSE),"")</f>
        <v>Banbury</v>
      </c>
      <c r="M30" s="200">
        <f>IF(LEN($N15)&gt;0,VLOOKUP($F30,'Boys Input'!$AT$29:$AX$36,4,FALSE),"")</f>
        <v>210</v>
      </c>
      <c r="N30" s="200">
        <f>IF(LEN($N15)&gt;0,VLOOKUP($F30,'Boys Input'!$AT$29:$AX$36,3,FALSE),"")</f>
        <v>9</v>
      </c>
      <c r="O30" s="201">
        <f>IF(LEN($N15)&gt;0,VLOOKUP($F30,'Boys Input'!$AT$29:$AX$36,5,FALSE),"")</f>
        <v>3</v>
      </c>
    </row>
    <row r="31" spans="2:15" x14ac:dyDescent="0.25">
      <c r="C31" s="75"/>
      <c r="D31" s="75"/>
      <c r="E31" s="75"/>
      <c r="F31" s="329">
        <f t="shared" si="0"/>
        <v>7</v>
      </c>
      <c r="G31" s="199" t="str">
        <f>IF(LEN($I16)&gt;0,VLOOKUP($F31,'Boys Input'!$AA$29:$AE$36,2,FALSE),"")</f>
        <v>Banbury</v>
      </c>
      <c r="H31" s="200">
        <f>IF(LEN($I16)&gt;0,VLOOKUP($F31,'Boys Input'!$AA$29:$AE$36,4,FALSE),"")</f>
        <v>123</v>
      </c>
      <c r="I31" s="200">
        <f>IF(LEN($I16)&gt;0,VLOOKUP($F31,'Boys Input'!$AA$29:$AE$36,3,FALSE),"")</f>
        <v>4</v>
      </c>
      <c r="J31" s="287">
        <f>IF(LEN($I16)&gt;0,VLOOKUP($F31,'Boys Input'!$AA$29:$AE$36,5,FALSE),"")</f>
        <v>2</v>
      </c>
      <c r="K31" s="67"/>
      <c r="L31" s="199" t="str">
        <f>IF(LEN($N16)&gt;0,VLOOKUP($F31,'Boys Input'!$AT$29:$AX$36,2,FALSE),"")</f>
        <v>Solihull</v>
      </c>
      <c r="M31" s="200">
        <f>IF(LEN($N16)&gt;0,VLOOKUP($F31,'Boys Input'!$AT$29:$AX$36,4,FALSE),"")</f>
        <v>232</v>
      </c>
      <c r="N31" s="200">
        <f>IF(LEN($N16)&gt;0,VLOOKUP($F31,'Boys Input'!$AT$29:$AX$36,3,FALSE),"")</f>
        <v>8</v>
      </c>
      <c r="O31" s="201">
        <f>IF(LEN($N16)&gt;0,VLOOKUP($F31,'Boys Input'!$AT$29:$AX$36,5,FALSE),"")</f>
        <v>2</v>
      </c>
    </row>
    <row r="32" spans="2:15" x14ac:dyDescent="0.25">
      <c r="C32" s="75"/>
      <c r="D32" s="75"/>
      <c r="E32" s="75"/>
      <c r="F32" s="329">
        <f t="shared" si="0"/>
        <v>8</v>
      </c>
      <c r="G32" s="199" t="str">
        <f>IF(LEN($I17)&gt;0,VLOOKUP($F32,'Boys Input'!$AA$29:$AE$36,2,FALSE),"")</f>
        <v>Leicester</v>
      </c>
      <c r="H32" s="200">
        <f>IF(LEN($I17)&gt;0,VLOOKUP($F32,'Boys Input'!$AA$29:$AE$36,4,FALSE),"")</f>
        <v>40</v>
      </c>
      <c r="I32" s="200">
        <f>IF(LEN($I17)&gt;0,VLOOKUP($F32,'Boys Input'!$AA$29:$AE$36,3,FALSE),"")</f>
        <v>2</v>
      </c>
      <c r="J32" s="287">
        <f>IF(LEN($I17)&gt;0,VLOOKUP($F32,'Boys Input'!$AA$29:$AE$36,5,FALSE),"")</f>
        <v>1</v>
      </c>
      <c r="K32" s="67"/>
      <c r="L32" s="199" t="str">
        <f>IF(LEN($N17)&gt;0,VLOOKUP($F32,'Boys Input'!$AT$29:$AX$36,2,FALSE),"")</f>
        <v>Leicester</v>
      </c>
      <c r="M32" s="200">
        <f>IF(LEN($N17)&gt;0,VLOOKUP($F32,'Boys Input'!$AT$29:$AX$36,4,FALSE),"")</f>
        <v>73</v>
      </c>
      <c r="N32" s="200">
        <f>IF(LEN($N17)&gt;0,VLOOKUP($F32,'Boys Input'!$AT$29:$AX$36,3,FALSE),"")</f>
        <v>3</v>
      </c>
      <c r="O32" s="201">
        <f>IF(LEN($N17)&gt;0,VLOOKUP($F32,'Boys Input'!$AT$29:$AX$36,5,FALSE),"")</f>
        <v>1</v>
      </c>
    </row>
    <row r="33" spans="2:15" ht="13.8" thickBot="1" x14ac:dyDescent="0.3">
      <c r="C33" s="75"/>
      <c r="D33" s="75"/>
      <c r="E33" s="75"/>
      <c r="F33" s="330"/>
      <c r="G33" s="331"/>
      <c r="H33" s="289"/>
      <c r="I33" s="289"/>
      <c r="J33" s="290"/>
      <c r="K33" s="67"/>
      <c r="L33" s="203"/>
      <c r="M33" s="204"/>
      <c r="N33" s="204"/>
      <c r="O33" s="205"/>
    </row>
    <row r="34" spans="2:15" x14ac:dyDescent="0.25">
      <c r="C34" s="75"/>
      <c r="D34" s="75"/>
      <c r="E34" s="75"/>
      <c r="F34" s="75"/>
      <c r="G34" s="75"/>
      <c r="H34" s="75"/>
      <c r="I34" s="70">
        <f>SUM(I25:I33)</f>
        <v>72</v>
      </c>
      <c r="J34" s="70">
        <f>SUM(J25:J33)</f>
        <v>36</v>
      </c>
      <c r="K34" s="75"/>
      <c r="L34" s="200"/>
      <c r="M34" s="200"/>
      <c r="N34" s="70">
        <f>SUM(N25:N33)</f>
        <v>108</v>
      </c>
      <c r="O34" s="70">
        <f>SUM(O25:O33)</f>
        <v>36</v>
      </c>
    </row>
    <row r="35" spans="2:15" x14ac:dyDescent="0.25"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2:15" x14ac:dyDescent="0.25"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</row>
    <row r="37" spans="2:15" ht="17.399999999999999" x14ac:dyDescent="0.3">
      <c r="C37" s="208" t="s">
        <v>96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2:15" ht="13.5" customHeight="1" x14ac:dyDescent="0.3">
      <c r="C38" s="208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2:15" ht="14.4" thickBot="1" x14ac:dyDescent="0.3">
      <c r="B39" s="192"/>
      <c r="C39" s="191" t="s">
        <v>82</v>
      </c>
      <c r="D39" s="75"/>
      <c r="E39" s="75"/>
      <c r="F39" s="75"/>
      <c r="G39" s="191" t="s">
        <v>83</v>
      </c>
      <c r="H39" s="191"/>
      <c r="I39" s="75"/>
      <c r="J39" s="75"/>
      <c r="K39" s="75"/>
      <c r="L39" s="191" t="s">
        <v>84</v>
      </c>
      <c r="M39" s="191"/>
      <c r="N39" s="75"/>
      <c r="O39" s="75"/>
    </row>
    <row r="40" spans="2:15" x14ac:dyDescent="0.25">
      <c r="B40" s="84"/>
      <c r="C40" s="562" t="str">
        <f>'Event Details'!$C$14</f>
        <v>11th May 2014</v>
      </c>
      <c r="D40" s="563"/>
      <c r="E40" s="564"/>
      <c r="F40" s="75"/>
      <c r="G40" s="552" t="str">
        <f>'Event Details'!$C$15</f>
        <v>8th June 2014</v>
      </c>
      <c r="H40" s="552"/>
      <c r="I40" s="552"/>
      <c r="J40" s="552"/>
      <c r="K40" s="75"/>
      <c r="L40" s="552" t="str">
        <f>'Event Details'!$C$16</f>
        <v>5th Jul 2014</v>
      </c>
      <c r="M40" s="552"/>
      <c r="N40" s="552"/>
      <c r="O40" s="552"/>
    </row>
    <row r="41" spans="2:15" x14ac:dyDescent="0.25">
      <c r="B41" s="87" t="s">
        <v>101</v>
      </c>
      <c r="C41" s="560" t="str">
        <f>'Event Details'!$G$14</f>
        <v>Rugby &amp; N'hampton</v>
      </c>
      <c r="D41" s="559"/>
      <c r="E41" s="561"/>
      <c r="F41" s="75"/>
      <c r="G41" s="559" t="str">
        <f>'Event Details'!$G$15</f>
        <v>Coventry</v>
      </c>
      <c r="H41" s="559"/>
      <c r="I41" s="559"/>
      <c r="J41" s="559"/>
      <c r="K41" s="75"/>
      <c r="L41" s="559" t="str">
        <f>'Event Details'!$G$16</f>
        <v>Banbury</v>
      </c>
      <c r="M41" s="559"/>
      <c r="N41" s="559"/>
      <c r="O41" s="559"/>
    </row>
    <row r="42" spans="2:15" ht="13.8" thickBot="1" x14ac:dyDescent="0.3">
      <c r="B42" s="291"/>
      <c r="C42" s="292" t="s">
        <v>19</v>
      </c>
      <c r="D42" s="293" t="s">
        <v>88</v>
      </c>
      <c r="E42" s="294" t="s">
        <v>102</v>
      </c>
      <c r="F42" s="75"/>
      <c r="G42" s="87" t="s">
        <v>19</v>
      </c>
      <c r="H42" s="88"/>
      <c r="I42" s="88" t="s">
        <v>88</v>
      </c>
      <c r="J42" s="90" t="s">
        <v>102</v>
      </c>
      <c r="K42" s="75"/>
      <c r="L42" s="87" t="s">
        <v>19</v>
      </c>
      <c r="M42" s="88"/>
      <c r="N42" s="88" t="s">
        <v>88</v>
      </c>
      <c r="O42" s="90" t="s">
        <v>102</v>
      </c>
    </row>
    <row r="43" spans="2:15" x14ac:dyDescent="0.25">
      <c r="B43" s="194">
        <f>IF(LEN(C43)&gt;0,1,"")</f>
        <v>1</v>
      </c>
      <c r="C43" s="199" t="str">
        <f>IF('Girls Input'!L29=0,"",'Girls Input'!L29)</f>
        <v>Rugby &amp; N'hampton</v>
      </c>
      <c r="D43" s="200">
        <f>IF(C43="","",'Girls Input'!M29)</f>
        <v>123.5</v>
      </c>
      <c r="E43" s="201">
        <f>IF(C43="","",'Girls Input'!N29)</f>
        <v>8</v>
      </c>
      <c r="F43" s="75"/>
      <c r="G43" s="195" t="str">
        <f>IF('Girls Input'!O29=0,"",'Girls Input'!O29)</f>
        <v>Coventry Godiva</v>
      </c>
      <c r="H43" s="196"/>
      <c r="I43" s="196">
        <f>IF(G43="","",'Girls Input'!P29)</f>
        <v>119</v>
      </c>
      <c r="J43" s="197">
        <f>IF(G43="","",'Girls Input'!Q29)</f>
        <v>8</v>
      </c>
      <c r="K43" s="75"/>
      <c r="L43" s="195" t="str">
        <f>IF('Girls Input'!R29=0,"",'Girls Input'!R29)</f>
        <v>Rugby &amp; N'hampton</v>
      </c>
      <c r="M43" s="196"/>
      <c r="N43" s="196">
        <f>IF(L43="","",'Girls Input'!S29)</f>
        <v>116</v>
      </c>
      <c r="O43" s="197">
        <f>IF(L43="","",'Girls Input'!T29)</f>
        <v>8</v>
      </c>
    </row>
    <row r="44" spans="2:15" x14ac:dyDescent="0.25">
      <c r="B44" s="198">
        <f>IF(LEN(C44)&gt;0,2," ")</f>
        <v>2</v>
      </c>
      <c r="C44" s="199" t="str">
        <f>IF('Girls Input'!L30=0,"",'Girls Input'!L30)</f>
        <v>Coventry Godiva</v>
      </c>
      <c r="D44" s="200">
        <f>IF(C44="","",'Girls Input'!M30)</f>
        <v>112</v>
      </c>
      <c r="E44" s="201">
        <f>IF(C44="","",'Girls Input'!N30)</f>
        <v>7</v>
      </c>
      <c r="F44" s="75"/>
      <c r="G44" s="199" t="str">
        <f>IF('Girls Input'!O30=0,"",'Girls Input'!O30)</f>
        <v>Stratford</v>
      </c>
      <c r="H44" s="200"/>
      <c r="I44" s="200">
        <f>IF(G44="","",'Girls Input'!P30)</f>
        <v>114</v>
      </c>
      <c r="J44" s="201">
        <f>IF(G44="","",'Girls Input'!Q30)</f>
        <v>7</v>
      </c>
      <c r="K44" s="75"/>
      <c r="L44" s="199" t="str">
        <f>IF('Girls Input'!R30=0,"",'Girls Input'!R30)</f>
        <v>Amber Valley</v>
      </c>
      <c r="M44" s="200"/>
      <c r="N44" s="200">
        <f>IF(L44="","",'Girls Input'!S30)</f>
        <v>106</v>
      </c>
      <c r="O44" s="201">
        <f>IF(L44="","",'Girls Input'!T30)</f>
        <v>7</v>
      </c>
    </row>
    <row r="45" spans="2:15" x14ac:dyDescent="0.25">
      <c r="B45" s="198">
        <f>IF(LEN(C45)&gt;0,3," ")</f>
        <v>3</v>
      </c>
      <c r="C45" s="199" t="str">
        <f>IF('Girls Input'!L31=0,"",'Girls Input'!L31)</f>
        <v>Amber Valley</v>
      </c>
      <c r="D45" s="200">
        <f>IF(C45="","",'Girls Input'!M31)</f>
        <v>95</v>
      </c>
      <c r="E45" s="201">
        <f>IF(C45="","",'Girls Input'!N31)</f>
        <v>5.5</v>
      </c>
      <c r="F45" s="75"/>
      <c r="G45" s="199" t="str">
        <f>IF('Girls Input'!O31=0,"",'Girls Input'!O31)</f>
        <v>Amber Valley</v>
      </c>
      <c r="H45" s="200"/>
      <c r="I45" s="200">
        <f>IF(G45="","",'Girls Input'!P31)</f>
        <v>95</v>
      </c>
      <c r="J45" s="201">
        <f>IF(G45="","",'Girls Input'!Q31)</f>
        <v>6</v>
      </c>
      <c r="K45" s="75"/>
      <c r="L45" s="199" t="str">
        <f>IF('Girls Input'!R31=0,"",'Girls Input'!R31)</f>
        <v>Solihull</v>
      </c>
      <c r="M45" s="200"/>
      <c r="N45" s="200">
        <f>IF(L45="","",'Girls Input'!S31)</f>
        <v>105</v>
      </c>
      <c r="O45" s="201">
        <f>IF(L45="","",'Girls Input'!T31)</f>
        <v>6</v>
      </c>
    </row>
    <row r="46" spans="2:15" x14ac:dyDescent="0.25">
      <c r="B46" s="198">
        <f>IF(LEN(C46)&gt;0,4," ")</f>
        <v>4</v>
      </c>
      <c r="C46" s="199" t="str">
        <f>IF('Girls Input'!L32=0,"",'Girls Input'!L32)</f>
        <v>Stratford</v>
      </c>
      <c r="D46" s="200">
        <f>IF(C46="","",'Girls Input'!M32)</f>
        <v>95</v>
      </c>
      <c r="E46" s="201">
        <f>IF(C46="","",'Girls Input'!N32)</f>
        <v>5.5</v>
      </c>
      <c r="F46" s="75"/>
      <c r="G46" s="199" t="str">
        <f>IF('Girls Input'!O32=0,"",'Girls Input'!O32)</f>
        <v>Rugby &amp; N'hampton</v>
      </c>
      <c r="H46" s="200"/>
      <c r="I46" s="200">
        <f>IF(G46="","",'Girls Input'!P32)</f>
        <v>93</v>
      </c>
      <c r="J46" s="201">
        <f>IF(G46="","",'Girls Input'!Q32)</f>
        <v>5</v>
      </c>
      <c r="K46" s="75"/>
      <c r="L46" s="199" t="str">
        <f>IF('Girls Input'!R32=0,"",'Girls Input'!R32)</f>
        <v>Stratford</v>
      </c>
      <c r="M46" s="200"/>
      <c r="N46" s="200">
        <f>IF(L46="","",'Girls Input'!S32)</f>
        <v>104</v>
      </c>
      <c r="O46" s="201">
        <f>IF(L46="","",'Girls Input'!T32)</f>
        <v>5</v>
      </c>
    </row>
    <row r="47" spans="2:15" x14ac:dyDescent="0.25">
      <c r="B47" s="198">
        <f>IF(LEN(C47)&gt;0,5," ")</f>
        <v>5</v>
      </c>
      <c r="C47" s="199" t="str">
        <f>IF('Girls Input'!L33=0,"",'Girls Input'!L33)</f>
        <v>Solihull</v>
      </c>
      <c r="D47" s="200">
        <f>IF(C47="","",'Girls Input'!M33)</f>
        <v>93</v>
      </c>
      <c r="E47" s="201">
        <f>IF(C47="","",'Girls Input'!N33)</f>
        <v>4</v>
      </c>
      <c r="F47" s="75"/>
      <c r="G47" s="199" t="str">
        <f>IF('Girls Input'!O33=0,"",'Girls Input'!O33)</f>
        <v>Kettering</v>
      </c>
      <c r="H47" s="200"/>
      <c r="I47" s="200">
        <f>IF(G47="","",'Girls Input'!P33)</f>
        <v>92</v>
      </c>
      <c r="J47" s="201">
        <f>IF(G47="","",'Girls Input'!Q33)</f>
        <v>3.5</v>
      </c>
      <c r="K47" s="75"/>
      <c r="L47" s="199" t="str">
        <f>IF('Girls Input'!R33=0,"",'Girls Input'!R33)</f>
        <v>Coventry Godiva</v>
      </c>
      <c r="M47" s="200"/>
      <c r="N47" s="200">
        <f>IF(L47="","",'Girls Input'!S33)</f>
        <v>101</v>
      </c>
      <c r="O47" s="201">
        <f>IF(L47="","",'Girls Input'!T33)</f>
        <v>4</v>
      </c>
    </row>
    <row r="48" spans="2:15" x14ac:dyDescent="0.25">
      <c r="B48" s="198">
        <f>IF(LEN(C48)&gt;0,6," ")</f>
        <v>6</v>
      </c>
      <c r="C48" s="199" t="str">
        <f>IF('Girls Input'!L34=0,"",'Girls Input'!L34)</f>
        <v>Kettering</v>
      </c>
      <c r="D48" s="200">
        <f>IF(C48="","",'Girls Input'!M34)</f>
        <v>89.5</v>
      </c>
      <c r="E48" s="201">
        <f>IF(C48="","",'Girls Input'!N34)</f>
        <v>3</v>
      </c>
      <c r="F48" s="75"/>
      <c r="G48" s="199" t="str">
        <f>IF('Girls Input'!O34=0,"",'Girls Input'!O34)</f>
        <v>Solihull</v>
      </c>
      <c r="H48" s="200"/>
      <c r="I48" s="200">
        <f>IF(G48="","",'Girls Input'!P34)</f>
        <v>92</v>
      </c>
      <c r="J48" s="201">
        <f>IF(G48="","",'Girls Input'!Q34)</f>
        <v>3.5</v>
      </c>
      <c r="K48" s="75"/>
      <c r="L48" s="199" t="str">
        <f>IF('Girls Input'!R34=0,"",'Girls Input'!R34)</f>
        <v>Kettering</v>
      </c>
      <c r="M48" s="200"/>
      <c r="N48" s="200">
        <f>IF(L48="","",'Girls Input'!S34)</f>
        <v>77</v>
      </c>
      <c r="O48" s="201">
        <f>IF(L48="","",'Girls Input'!T34)</f>
        <v>3</v>
      </c>
    </row>
    <row r="49" spans="2:15" x14ac:dyDescent="0.25">
      <c r="B49" s="198">
        <f>IF(LEN(C49)&gt;0,7," ")</f>
        <v>7</v>
      </c>
      <c r="C49" s="199" t="str">
        <f>IF('Girls Input'!L35=0,"",'Girls Input'!L35)</f>
        <v>Banbury</v>
      </c>
      <c r="D49" s="200">
        <f>IF(C49="","",'Girls Input'!M35)</f>
        <v>49</v>
      </c>
      <c r="E49" s="201">
        <f>IF(C49="","",'Girls Input'!N35)</f>
        <v>2</v>
      </c>
      <c r="F49" s="75"/>
      <c r="G49" s="199" t="str">
        <f>IF('Girls Input'!O35=0,"",'Girls Input'!O35)</f>
        <v>Leicester</v>
      </c>
      <c r="H49" s="200"/>
      <c r="I49" s="200">
        <f>IF(G49="","",'Girls Input'!P35)</f>
        <v>52</v>
      </c>
      <c r="J49" s="201">
        <f>IF(G49="","",'Girls Input'!Q35)</f>
        <v>2</v>
      </c>
      <c r="K49" s="75"/>
      <c r="L49" s="199" t="str">
        <f>IF('Girls Input'!R35=0,"",'Girls Input'!R35)</f>
        <v>Leicester</v>
      </c>
      <c r="M49" s="200"/>
      <c r="N49" s="200">
        <f>IF(L49="","",'Girls Input'!S35)</f>
        <v>37</v>
      </c>
      <c r="O49" s="201">
        <f>IF(L49="","",'Girls Input'!T35)</f>
        <v>2</v>
      </c>
    </row>
    <row r="50" spans="2:15" x14ac:dyDescent="0.25">
      <c r="B50" s="198">
        <f>IF(LEN(C50)&gt;0,8," ")</f>
        <v>8</v>
      </c>
      <c r="C50" s="199" t="str">
        <f>IF('Girls Input'!L36=0,"",'Girls Input'!L36)</f>
        <v>Leicester</v>
      </c>
      <c r="D50" s="200">
        <f>IF(C50="","",'Girls Input'!M36)</f>
        <v>48</v>
      </c>
      <c r="E50" s="201">
        <f>IF(C50="","",'Girls Input'!N36)</f>
        <v>1</v>
      </c>
      <c r="F50" s="75"/>
      <c r="G50" s="199" t="str">
        <f>IF('Girls Input'!O36=0,"",'Girls Input'!O36)</f>
        <v>Banbury</v>
      </c>
      <c r="H50" s="200"/>
      <c r="I50" s="200">
        <f>IF(G50="","",'Girls Input'!P36)</f>
        <v>45</v>
      </c>
      <c r="J50" s="201">
        <f>IF(G50="","",'Girls Input'!Q36)</f>
        <v>1</v>
      </c>
      <c r="K50" s="75"/>
      <c r="L50" s="199" t="str">
        <f>IF('Girls Input'!R36=0,"",'Girls Input'!R36)</f>
        <v>Banbury</v>
      </c>
      <c r="M50" s="200"/>
      <c r="N50" s="200">
        <f>IF(L50="","",'Girls Input'!S36)</f>
        <v>36</v>
      </c>
      <c r="O50" s="201">
        <f>IF(L50="","",'Girls Input'!T36)</f>
        <v>1</v>
      </c>
    </row>
    <row r="51" spans="2:15" x14ac:dyDescent="0.25">
      <c r="B51" s="202" t="str">
        <f>IF(LEN(C51)&gt;0,9," ")</f>
        <v xml:space="preserve"> </v>
      </c>
      <c r="C51" s="203" t="str">
        <f>IF('Girls Input'!Y37=0,"",'Girls Input'!Y37)</f>
        <v/>
      </c>
      <c r="D51" s="204" t="str">
        <f>IF(C51="","",'Girls Input'!Z37)</f>
        <v/>
      </c>
      <c r="E51" s="205" t="str">
        <f>IF(C51="","",'Girls Input'!AA37)</f>
        <v/>
      </c>
      <c r="F51" s="75"/>
      <c r="G51" s="203" t="str">
        <f>IF('Girls Input'!AH37=0,"",'Girls Input'!AH37)</f>
        <v/>
      </c>
      <c r="H51" s="204"/>
      <c r="I51" s="204" t="str">
        <f>IF(G51="","",'Girls Input'!AI37)</f>
        <v/>
      </c>
      <c r="J51" s="205" t="str">
        <f>IF(G51="","",'Girls Input'!AJ37)</f>
        <v/>
      </c>
      <c r="K51" s="75"/>
      <c r="L51" s="203" t="str">
        <f>IF('Girls Input'!AQ37=0,"",'Girls Input'!AQ37)</f>
        <v/>
      </c>
      <c r="M51" s="204"/>
      <c r="N51" s="204" t="str">
        <f>IF(L51="","",'Girls Input'!AR37)</f>
        <v/>
      </c>
      <c r="O51" s="205" t="str">
        <f>IF(L51="","",'Girls Input'!AS37)</f>
        <v/>
      </c>
    </row>
    <row r="52" spans="2:15" x14ac:dyDescent="0.25">
      <c r="C52" s="75"/>
      <c r="D52" s="70">
        <f>SUM(D43:D51)</f>
        <v>705</v>
      </c>
      <c r="E52" s="70">
        <f>SUM(E43:E51)</f>
        <v>36</v>
      </c>
      <c r="F52" s="75"/>
      <c r="G52" s="75"/>
      <c r="H52" s="75"/>
      <c r="I52" s="70">
        <f>SUM(I43:I51)</f>
        <v>702</v>
      </c>
      <c r="J52" s="70">
        <f>SUM(J43:J51)</f>
        <v>36</v>
      </c>
      <c r="K52" s="75"/>
      <c r="L52" s="75"/>
      <c r="M52" s="75"/>
      <c r="N52" s="70">
        <f>SUM(N43:N51)</f>
        <v>682</v>
      </c>
      <c r="O52" s="70">
        <f>SUM(O43:O51)</f>
        <v>36</v>
      </c>
    </row>
    <row r="53" spans="2:15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2:15" x14ac:dyDescent="0.25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2:15" x14ac:dyDescent="0.25">
      <c r="C55" s="75"/>
      <c r="D55" s="75"/>
      <c r="E55" s="75"/>
      <c r="F55" s="192"/>
      <c r="G55" s="295" t="s">
        <v>85</v>
      </c>
      <c r="H55" s="279"/>
      <c r="I55" s="206"/>
      <c r="J55" s="83"/>
      <c r="K55" s="75"/>
      <c r="L55" s="295" t="s">
        <v>86</v>
      </c>
      <c r="M55" s="279"/>
      <c r="N55" s="206"/>
      <c r="O55" s="83"/>
    </row>
    <row r="56" spans="2:15" x14ac:dyDescent="0.25">
      <c r="C56" s="75"/>
      <c r="D56" s="75"/>
      <c r="E56" s="75"/>
      <c r="F56" s="85" t="s">
        <v>101</v>
      </c>
      <c r="G56" s="207"/>
      <c r="H56" s="278"/>
      <c r="I56" s="88"/>
      <c r="J56" s="90"/>
      <c r="K56" s="75"/>
      <c r="L56" s="207"/>
      <c r="M56" s="278"/>
      <c r="N56" s="88"/>
      <c r="O56" s="90"/>
    </row>
    <row r="57" spans="2:15" ht="13.8" thickBot="1" x14ac:dyDescent="0.3">
      <c r="C57" s="75"/>
      <c r="D57" s="75"/>
      <c r="E57" s="75"/>
      <c r="F57" s="193"/>
      <c r="G57" s="87" t="s">
        <v>19</v>
      </c>
      <c r="H57" s="88" t="s">
        <v>88</v>
      </c>
      <c r="I57" s="88" t="s">
        <v>89</v>
      </c>
      <c r="J57" s="90" t="s">
        <v>102</v>
      </c>
      <c r="K57" s="75"/>
      <c r="L57" s="87" t="s">
        <v>19</v>
      </c>
      <c r="M57" s="88" t="s">
        <v>88</v>
      </c>
      <c r="N57" s="88" t="s">
        <v>89</v>
      </c>
      <c r="O57" s="90" t="s">
        <v>102</v>
      </c>
    </row>
    <row r="58" spans="2:15" x14ac:dyDescent="0.25">
      <c r="C58" s="75"/>
      <c r="D58" s="75"/>
      <c r="E58" s="75"/>
      <c r="F58" s="280">
        <f>B43</f>
        <v>1</v>
      </c>
      <c r="G58" s="283" t="str">
        <f>IF(LEN($G43)&gt;0,VLOOKUP($F58,'Girls Input'!$AA$29:$AE$36,2,FALSE),0)</f>
        <v>Coventry Godiva</v>
      </c>
      <c r="H58" s="284">
        <f>IF(LEN($G43)&gt;0,VLOOKUP($F58,'Girls Input'!$AA$29:$AE$36,4,FALSE),0)</f>
        <v>231</v>
      </c>
      <c r="I58" s="284">
        <f>IF(LEN($G43)&gt;0,VLOOKUP($F58,'Girls Input'!$AA$29:$AE$36,3,FALSE),0)</f>
        <v>15</v>
      </c>
      <c r="J58" s="285">
        <f>IF(LEN($G43)&gt;0,VLOOKUP($F58,'Girls Input'!$AA$29:$AE$36,5,FALSE),0)</f>
        <v>8</v>
      </c>
      <c r="K58" s="75"/>
      <c r="L58" s="195" t="str">
        <f>IF(LEN($N43)&gt;0,VLOOKUP($F58,'Girls Input'!$AT$29:$AX$36,2,FALSE),"")</f>
        <v>Rugby &amp; N'hampton</v>
      </c>
      <c r="M58" s="196">
        <f>IF(LEN($N43)&gt;0,VLOOKUP($F58,'Girls Input'!$AT$29:$AX$36,4,FALSE),"")</f>
        <v>332.5</v>
      </c>
      <c r="N58" s="196">
        <f>IF(LEN($N43)&gt;0,VLOOKUP($F58,'Girls Input'!$AT$29:$AX$36,3,FALSE),"")</f>
        <v>21</v>
      </c>
      <c r="O58" s="197">
        <f>IF(LEN($N43)&gt;0,VLOOKUP($F58,'Girls Input'!$AT$29:$AX$36,5,FALSE),"")</f>
        <v>8</v>
      </c>
    </row>
    <row r="59" spans="2:15" x14ac:dyDescent="0.25">
      <c r="C59" s="75"/>
      <c r="D59" s="75"/>
      <c r="E59" s="75"/>
      <c r="F59" s="281">
        <f>B44</f>
        <v>2</v>
      </c>
      <c r="G59" s="286" t="str">
        <f>IF(LEN($G44)&gt;0,VLOOKUP($F59,'Girls Input'!$AA$29:$AE$36,2,FALSE),0)</f>
        <v>Rugby &amp; N'hampton</v>
      </c>
      <c r="H59" s="200">
        <f>IF(LEN($G44)&gt;0,VLOOKUP($F59,'Girls Input'!$AA$29:$AE$36,4,FALSE),0)</f>
        <v>216.5</v>
      </c>
      <c r="I59" s="200">
        <f>IF(LEN($G44)&gt;0,VLOOKUP($F59,'Girls Input'!$AA$29:$AE$36,3,FALSE),0)</f>
        <v>13</v>
      </c>
      <c r="J59" s="287">
        <f>IF(LEN($G44)&gt;0,VLOOKUP($F59,'Girls Input'!$AA$29:$AE$36,5,FALSE),0)</f>
        <v>7</v>
      </c>
      <c r="K59" s="75"/>
      <c r="L59" s="199" t="str">
        <f>IF(LEN($N44)&gt;0,VLOOKUP($F59,'Girls Input'!$AT$29:$AX$36,2,FALSE),"")</f>
        <v>Coventry Godiva</v>
      </c>
      <c r="M59" s="200">
        <f>IF(LEN($N44)&gt;0,VLOOKUP($F59,'Girls Input'!$AT$29:$AX$36,4,FALSE),"")</f>
        <v>332</v>
      </c>
      <c r="N59" s="200">
        <f>IF(LEN($N44)&gt;0,VLOOKUP($F59,'Girls Input'!$AT$29:$AX$36,3,FALSE),"")</f>
        <v>19</v>
      </c>
      <c r="O59" s="201">
        <f>IF(LEN($N44)&gt;0,VLOOKUP($F59,'Girls Input'!$AT$29:$AX$36,5,FALSE),"")</f>
        <v>7</v>
      </c>
    </row>
    <row r="60" spans="2:15" x14ac:dyDescent="0.25">
      <c r="C60" s="75"/>
      <c r="D60" s="75"/>
      <c r="E60" s="75"/>
      <c r="F60" s="281">
        <f t="shared" ref="F60:F66" si="1">B45</f>
        <v>3</v>
      </c>
      <c r="G60" s="286" t="str">
        <f>IF(LEN($G45)&gt;0,VLOOKUP($F60,'Girls Input'!$AA$29:$AE$36,2,FALSE),0)</f>
        <v>Stratford</v>
      </c>
      <c r="H60" s="200">
        <f>IF(LEN($G45)&gt;0,VLOOKUP($F60,'Girls Input'!$AA$29:$AE$36,4,FALSE),0)</f>
        <v>209</v>
      </c>
      <c r="I60" s="200">
        <f>IF(LEN($G45)&gt;0,VLOOKUP($F60,'Girls Input'!$AA$29:$AE$36,3,FALSE),0)</f>
        <v>12.5</v>
      </c>
      <c r="J60" s="287">
        <f>IF(LEN($G45)&gt;0,VLOOKUP($F60,'Girls Input'!$AA$29:$AE$36,5,FALSE),0)</f>
        <v>6</v>
      </c>
      <c r="K60" s="75"/>
      <c r="L60" s="199" t="str">
        <f>IF(LEN($N45)&gt;0,VLOOKUP($F60,'Girls Input'!$AT$29:$AX$36,2,FALSE),"")</f>
        <v>Amber Valley</v>
      </c>
      <c r="M60" s="200">
        <f>IF(LEN($N45)&gt;0,VLOOKUP($F60,'Girls Input'!$AT$29:$AX$36,4,FALSE),"")</f>
        <v>296</v>
      </c>
      <c r="N60" s="200">
        <f>IF(LEN($N45)&gt;0,VLOOKUP($F60,'Girls Input'!$AT$29:$AX$36,3,FALSE),"")</f>
        <v>18.5</v>
      </c>
      <c r="O60" s="201">
        <f>IF(LEN($N45)&gt;0,VLOOKUP($F60,'Girls Input'!$AT$29:$AX$36,5,FALSE),"")</f>
        <v>6</v>
      </c>
    </row>
    <row r="61" spans="2:15" x14ac:dyDescent="0.25">
      <c r="C61" s="75"/>
      <c r="D61" s="75"/>
      <c r="E61" s="75"/>
      <c r="F61" s="281">
        <f t="shared" si="1"/>
        <v>4</v>
      </c>
      <c r="G61" s="286" t="str">
        <f>IF(LEN($G46)&gt;0,VLOOKUP($F61,'Girls Input'!$AA$29:$AE$36,2,FALSE),0)</f>
        <v>Amber Valley</v>
      </c>
      <c r="H61" s="200">
        <f>IF(LEN($G46)&gt;0,VLOOKUP($F61,'Girls Input'!$AA$29:$AE$36,4,FALSE),0)</f>
        <v>190</v>
      </c>
      <c r="I61" s="200">
        <f>IF(LEN($G46)&gt;0,VLOOKUP($F61,'Girls Input'!$AA$29:$AE$36,3,FALSE),0)</f>
        <v>11.5</v>
      </c>
      <c r="J61" s="287">
        <f>IF(LEN($G46)&gt;0,VLOOKUP($F61,'Girls Input'!$AA$29:$AE$36,5,FALSE),0)</f>
        <v>5</v>
      </c>
      <c r="K61" s="75"/>
      <c r="L61" s="199" t="str">
        <f>IF(LEN($N46)&gt;0,VLOOKUP($F61,'Girls Input'!$AT$29:$AX$36,2,FALSE),"")</f>
        <v>Stratford</v>
      </c>
      <c r="M61" s="200">
        <f>IF(LEN($N46)&gt;0,VLOOKUP($F61,'Girls Input'!$AT$29:$AX$36,4,FALSE),"")</f>
        <v>313</v>
      </c>
      <c r="N61" s="200">
        <f>IF(LEN($N46)&gt;0,VLOOKUP($F61,'Girls Input'!$AT$29:$AX$36,3,FALSE),"")</f>
        <v>17.5</v>
      </c>
      <c r="O61" s="201">
        <f>IF(LEN($N46)&gt;0,VLOOKUP($F61,'Girls Input'!$AT$29:$AX$36,5,FALSE),"")</f>
        <v>5</v>
      </c>
    </row>
    <row r="62" spans="2:15" x14ac:dyDescent="0.25">
      <c r="C62" s="75"/>
      <c r="D62" s="75"/>
      <c r="E62" s="75"/>
      <c r="F62" s="281">
        <f t="shared" si="1"/>
        <v>5</v>
      </c>
      <c r="G62" s="286" t="str">
        <f>IF(LEN($G47)&gt;0,VLOOKUP($F62,'Girls Input'!$AA$29:$AE$36,2,FALSE),0)</f>
        <v>Solihull</v>
      </c>
      <c r="H62" s="200">
        <f>IF(LEN($G47)&gt;0,VLOOKUP($F62,'Girls Input'!$AA$29:$AE$36,4,FALSE),0)</f>
        <v>185</v>
      </c>
      <c r="I62" s="200">
        <f>IF(LEN($G47)&gt;0,VLOOKUP($F62,'Girls Input'!$AA$29:$AE$36,3,FALSE),0)</f>
        <v>7.5</v>
      </c>
      <c r="J62" s="287">
        <f>IF(LEN($G47)&gt;0,VLOOKUP($F62,'Girls Input'!$AA$29:$AE$36,5,FALSE),0)</f>
        <v>4</v>
      </c>
      <c r="K62" s="75"/>
      <c r="L62" s="199" t="str">
        <f>IF(LEN($N47)&gt;0,VLOOKUP($F62,'Girls Input'!$AT$29:$AX$36,2,FALSE),"")</f>
        <v>Solihull</v>
      </c>
      <c r="M62" s="200">
        <f>IF(LEN($N47)&gt;0,VLOOKUP($F62,'Girls Input'!$AT$29:$AX$36,4,FALSE),"")</f>
        <v>290</v>
      </c>
      <c r="N62" s="200">
        <f>IF(LEN($N47)&gt;0,VLOOKUP($F62,'Girls Input'!$AT$29:$AX$36,3,FALSE),"")</f>
        <v>13.5</v>
      </c>
      <c r="O62" s="201">
        <f>IF(LEN($N47)&gt;0,VLOOKUP($F62,'Girls Input'!$AT$29:$AX$36,5,FALSE),"")</f>
        <v>4</v>
      </c>
    </row>
    <row r="63" spans="2:15" x14ac:dyDescent="0.25">
      <c r="C63" s="75"/>
      <c r="D63" s="75"/>
      <c r="E63" s="75"/>
      <c r="F63" s="281">
        <f t="shared" si="1"/>
        <v>6</v>
      </c>
      <c r="G63" s="286" t="str">
        <f>IF(LEN($G48)&gt;0,VLOOKUP($F63,'Girls Input'!$AA$29:$AE$36,2,FALSE),0)</f>
        <v>Kettering</v>
      </c>
      <c r="H63" s="200">
        <f>IF(LEN($G48)&gt;0,VLOOKUP($F63,'Girls Input'!$AA$29:$AE$36,4,FALSE),0)</f>
        <v>181.5</v>
      </c>
      <c r="I63" s="200">
        <f>IF(LEN($G48)&gt;0,VLOOKUP($F63,'Girls Input'!$AA$29:$AE$36,3,FALSE),0)</f>
        <v>6.5</v>
      </c>
      <c r="J63" s="287">
        <f>IF(LEN($G48)&gt;0,VLOOKUP($F63,'Girls Input'!$AA$29:$AE$36,5,FALSE),0)</f>
        <v>3</v>
      </c>
      <c r="K63" s="75"/>
      <c r="L63" s="199" t="str">
        <f>IF(LEN($N48)&gt;0,VLOOKUP($F63,'Girls Input'!$AT$29:$AX$36,2,FALSE),"")</f>
        <v>Kettering</v>
      </c>
      <c r="M63" s="200">
        <f>IF(LEN($N48)&gt;0,VLOOKUP($F63,'Girls Input'!$AT$29:$AX$36,4,FALSE),"")</f>
        <v>258.5</v>
      </c>
      <c r="N63" s="200">
        <f>IF(LEN($N48)&gt;0,VLOOKUP($F63,'Girls Input'!$AT$29:$AX$36,3,FALSE),"")</f>
        <v>9.5</v>
      </c>
      <c r="O63" s="201">
        <f>IF(LEN($N48)&gt;0,VLOOKUP($F63,'Girls Input'!$AT$29:$AX$36,5,FALSE),"")</f>
        <v>3</v>
      </c>
    </row>
    <row r="64" spans="2:15" x14ac:dyDescent="0.25">
      <c r="C64" s="75"/>
      <c r="D64" s="75"/>
      <c r="E64" s="75"/>
      <c r="F64" s="281">
        <f t="shared" si="1"/>
        <v>7</v>
      </c>
      <c r="G64" s="286" t="str">
        <f>IF(LEN($G49)&gt;0,VLOOKUP($F64,'Girls Input'!$AA$29:$AE$36,2,FALSE),0)</f>
        <v>Leicester</v>
      </c>
      <c r="H64" s="200">
        <f>IF(LEN($G49)&gt;0,VLOOKUP($F64,'Girls Input'!$AA$29:$AE$36,4,FALSE),0)</f>
        <v>100</v>
      </c>
      <c r="I64" s="200">
        <f>IF(LEN($G49)&gt;0,VLOOKUP($F64,'Girls Input'!$AA$29:$AE$36,3,FALSE),0)</f>
        <v>3</v>
      </c>
      <c r="J64" s="287">
        <f>IF(LEN($G49)&gt;0,VLOOKUP($F64,'Girls Input'!$AA$29:$AE$36,5,FALSE),0)</f>
        <v>1.5</v>
      </c>
      <c r="K64" s="75"/>
      <c r="L64" s="199" t="str">
        <f>IF(LEN($N49)&gt;0,VLOOKUP($F64,'Girls Input'!$AT$29:$AX$36,2,FALSE),"")</f>
        <v>Leicester</v>
      </c>
      <c r="M64" s="200">
        <f>IF(LEN($N49)&gt;0,VLOOKUP($F64,'Girls Input'!$AT$29:$AX$36,4,FALSE),"")</f>
        <v>137</v>
      </c>
      <c r="N64" s="200">
        <f>IF(LEN($N49)&gt;0,VLOOKUP($F64,'Girls Input'!$AT$29:$AX$36,3,FALSE),"")</f>
        <v>5</v>
      </c>
      <c r="O64" s="201">
        <f>IF(LEN($N49)&gt;0,VLOOKUP($F64,'Girls Input'!$AT$29:$AX$36,5,FALSE),"")</f>
        <v>2</v>
      </c>
    </row>
    <row r="65" spans="3:15" x14ac:dyDescent="0.25">
      <c r="C65" s="75"/>
      <c r="D65" s="75"/>
      <c r="E65" s="75"/>
      <c r="F65" s="281">
        <f t="shared" si="1"/>
        <v>8</v>
      </c>
      <c r="G65" s="286" t="str">
        <f>IF(LEN($G50)&gt;0,VLOOKUP($F65,'Girls Input'!$AA$29:$AE$36,2,FALSE),0)</f>
        <v>Banbury</v>
      </c>
      <c r="H65" s="200">
        <f>IF(LEN($G50)&gt;0,VLOOKUP($F65,'Girls Input'!$AA$29:$AE$36,4,FALSE),0)</f>
        <v>94</v>
      </c>
      <c r="I65" s="200">
        <f>IF(LEN($G50)&gt;0,VLOOKUP($F65,'Girls Input'!$AA$29:$AE$36,3,FALSE),0)</f>
        <v>3</v>
      </c>
      <c r="J65" s="287">
        <f>IF(LEN($G50)&gt;0,VLOOKUP($F65,'Girls Input'!$AA$29:$AE$36,5,FALSE),0)</f>
        <v>1.5</v>
      </c>
      <c r="K65" s="75"/>
      <c r="L65" s="199" t="str">
        <f>IF(LEN($N50)&gt;0,VLOOKUP($F65,'Girls Input'!$AT$29:$AX$36,2,FALSE),"")</f>
        <v>Banbury</v>
      </c>
      <c r="M65" s="200">
        <f>IF(LEN($N50)&gt;0,VLOOKUP($F65,'Girls Input'!$AT$29:$AX$36,4,FALSE),"")</f>
        <v>130</v>
      </c>
      <c r="N65" s="200">
        <f>IF(LEN($N50)&gt;0,VLOOKUP($F65,'Girls Input'!$AT$29:$AX$36,3,FALSE),"")</f>
        <v>4</v>
      </c>
      <c r="O65" s="201">
        <f>IF(LEN($N50)&gt;0,VLOOKUP($F65,'Girls Input'!$AT$29:$AX$36,5,FALSE),"")</f>
        <v>1</v>
      </c>
    </row>
    <row r="66" spans="3:15" ht="13.8" thickBot="1" x14ac:dyDescent="0.3">
      <c r="C66" s="75"/>
      <c r="D66" s="75"/>
      <c r="E66" s="75"/>
      <c r="F66" s="282" t="str">
        <f t="shared" si="1"/>
        <v xml:space="preserve"> </v>
      </c>
      <c r="G66" s="288"/>
      <c r="H66" s="289"/>
      <c r="I66" s="289"/>
      <c r="J66" s="290"/>
      <c r="K66" s="75"/>
      <c r="L66" s="203"/>
      <c r="M66" s="204"/>
      <c r="N66" s="204"/>
      <c r="O66" s="205"/>
    </row>
    <row r="67" spans="3:15" x14ac:dyDescent="0.25">
      <c r="C67" s="75"/>
      <c r="D67" s="75"/>
      <c r="E67" s="75"/>
      <c r="F67" s="75"/>
      <c r="G67" s="75"/>
      <c r="H67" s="75"/>
      <c r="I67" s="70">
        <f>SUM(I58:I66)</f>
        <v>72</v>
      </c>
      <c r="J67" s="70">
        <f>SUM(J58:J66)</f>
        <v>36</v>
      </c>
      <c r="K67" s="75"/>
      <c r="L67" s="200"/>
      <c r="M67" s="200"/>
      <c r="N67" s="70">
        <f>SUM(N58:N66)</f>
        <v>108</v>
      </c>
      <c r="O67" s="70">
        <f>SUM(O58:O66)</f>
        <v>36</v>
      </c>
    </row>
    <row r="68" spans="3:15" x14ac:dyDescent="0.25">
      <c r="L68" s="209"/>
      <c r="M68" s="209"/>
    </row>
    <row r="69" spans="3:15" x14ac:dyDescent="0.25">
      <c r="L69" s="209"/>
      <c r="M69" s="209"/>
    </row>
    <row r="70" spans="3:15" x14ac:dyDescent="0.25">
      <c r="L70" s="209"/>
      <c r="M70" s="209"/>
    </row>
    <row r="71" spans="3:15" x14ac:dyDescent="0.25">
      <c r="L71" s="209"/>
      <c r="M71" s="209"/>
    </row>
    <row r="72" spans="3:15" x14ac:dyDescent="0.25">
      <c r="L72" s="209"/>
      <c r="M72" s="209"/>
    </row>
    <row r="73" spans="3:15" x14ac:dyDescent="0.25">
      <c r="L73" s="209"/>
      <c r="M73" s="209"/>
    </row>
    <row r="74" spans="3:15" x14ac:dyDescent="0.25">
      <c r="L74" s="209"/>
      <c r="M74" s="209"/>
    </row>
    <row r="75" spans="3:15" x14ac:dyDescent="0.25">
      <c r="L75" s="209"/>
      <c r="M75" s="209"/>
    </row>
    <row r="76" spans="3:15" x14ac:dyDescent="0.25">
      <c r="L76" s="209"/>
      <c r="M76" s="209"/>
    </row>
    <row r="77" spans="3:15" x14ac:dyDescent="0.25">
      <c r="L77" s="209"/>
      <c r="M77" s="209"/>
    </row>
    <row r="78" spans="3:15" x14ac:dyDescent="0.25">
      <c r="L78" s="209"/>
      <c r="M78" s="209"/>
    </row>
    <row r="79" spans="3:15" x14ac:dyDescent="0.25">
      <c r="L79" s="209"/>
      <c r="M79" s="209"/>
    </row>
    <row r="80" spans="3:15" x14ac:dyDescent="0.25">
      <c r="L80" s="209"/>
      <c r="M80" s="209"/>
    </row>
    <row r="81" spans="12:13" x14ac:dyDescent="0.25">
      <c r="L81" s="209"/>
      <c r="M81" s="209"/>
    </row>
    <row r="82" spans="12:13" x14ac:dyDescent="0.25">
      <c r="L82" s="209"/>
      <c r="M82" s="209"/>
    </row>
    <row r="83" spans="12:13" x14ac:dyDescent="0.25">
      <c r="L83" s="209"/>
      <c r="M83" s="209"/>
    </row>
    <row r="84" spans="12:13" x14ac:dyDescent="0.25">
      <c r="L84" s="209"/>
      <c r="M84" s="209"/>
    </row>
    <row r="85" spans="12:13" x14ac:dyDescent="0.25">
      <c r="L85" s="209"/>
      <c r="M85" s="209"/>
    </row>
    <row r="86" spans="12:13" x14ac:dyDescent="0.25">
      <c r="L86" s="209"/>
      <c r="M86" s="209"/>
    </row>
    <row r="87" spans="12:13" x14ac:dyDescent="0.25">
      <c r="L87" s="209"/>
      <c r="M87" s="209"/>
    </row>
    <row r="88" spans="12:13" x14ac:dyDescent="0.25">
      <c r="L88" s="209"/>
      <c r="M88" s="209"/>
    </row>
    <row r="89" spans="12:13" x14ac:dyDescent="0.25">
      <c r="L89" s="209"/>
      <c r="M89" s="209"/>
    </row>
    <row r="90" spans="12:13" x14ac:dyDescent="0.25">
      <c r="L90" s="209"/>
      <c r="M90" s="209"/>
    </row>
    <row r="91" spans="12:13" x14ac:dyDescent="0.25">
      <c r="L91" s="209"/>
      <c r="M91" s="209"/>
    </row>
    <row r="92" spans="12:13" x14ac:dyDescent="0.25">
      <c r="L92" s="209"/>
      <c r="M92" s="209"/>
    </row>
    <row r="93" spans="12:13" x14ac:dyDescent="0.25">
      <c r="L93" s="209"/>
      <c r="M93" s="209"/>
    </row>
    <row r="94" spans="12:13" x14ac:dyDescent="0.25">
      <c r="L94" s="209"/>
      <c r="M94" s="209"/>
    </row>
    <row r="95" spans="12:13" x14ac:dyDescent="0.25">
      <c r="L95" s="209"/>
      <c r="M95" s="209"/>
    </row>
    <row r="96" spans="12:13" x14ac:dyDescent="0.25">
      <c r="L96" s="209"/>
      <c r="M96" s="209"/>
    </row>
    <row r="97" spans="12:13" x14ac:dyDescent="0.25">
      <c r="L97" s="209"/>
      <c r="M97" s="209"/>
    </row>
    <row r="98" spans="12:13" x14ac:dyDescent="0.25">
      <c r="L98" s="209"/>
      <c r="M98" s="209"/>
    </row>
    <row r="99" spans="12:13" x14ac:dyDescent="0.25">
      <c r="L99" s="209"/>
      <c r="M99" s="209"/>
    </row>
    <row r="100" spans="12:13" x14ac:dyDescent="0.25">
      <c r="L100" s="209"/>
      <c r="M100" s="209"/>
    </row>
    <row r="101" spans="12:13" x14ac:dyDescent="0.25">
      <c r="L101" s="209"/>
      <c r="M101" s="209"/>
    </row>
    <row r="102" spans="12:13" x14ac:dyDescent="0.25">
      <c r="L102" s="209"/>
      <c r="M102" s="209"/>
    </row>
    <row r="103" spans="12:13" x14ac:dyDescent="0.25">
      <c r="L103" s="209"/>
      <c r="M103" s="209"/>
    </row>
    <row r="104" spans="12:13" x14ac:dyDescent="0.25">
      <c r="L104" s="209"/>
      <c r="M104" s="209"/>
    </row>
    <row r="105" spans="12:13" x14ac:dyDescent="0.25">
      <c r="L105" s="209"/>
      <c r="M105" s="209"/>
    </row>
    <row r="106" spans="12:13" x14ac:dyDescent="0.25">
      <c r="L106" s="209"/>
      <c r="M106" s="209"/>
    </row>
    <row r="107" spans="12:13" x14ac:dyDescent="0.25">
      <c r="L107" s="209"/>
      <c r="M107" s="209"/>
    </row>
    <row r="108" spans="12:13" x14ac:dyDescent="0.25">
      <c r="L108" s="209"/>
      <c r="M108" s="209"/>
    </row>
    <row r="109" spans="12:13" x14ac:dyDescent="0.25">
      <c r="L109" s="209"/>
      <c r="M109" s="209"/>
    </row>
    <row r="110" spans="12:13" x14ac:dyDescent="0.25">
      <c r="L110" s="209"/>
      <c r="M110" s="209"/>
    </row>
    <row r="111" spans="12:13" x14ac:dyDescent="0.25">
      <c r="L111" s="209"/>
      <c r="M111" s="209"/>
    </row>
    <row r="112" spans="12:13" x14ac:dyDescent="0.25">
      <c r="L112" s="209"/>
      <c r="M112" s="209"/>
    </row>
    <row r="113" spans="12:13" x14ac:dyDescent="0.25">
      <c r="L113" s="209"/>
      <c r="M113" s="209"/>
    </row>
    <row r="114" spans="12:13" x14ac:dyDescent="0.25">
      <c r="L114" s="209"/>
      <c r="M114" s="209"/>
    </row>
    <row r="115" spans="12:13" x14ac:dyDescent="0.25">
      <c r="L115" s="209"/>
      <c r="M115" s="209"/>
    </row>
    <row r="116" spans="12:13" x14ac:dyDescent="0.25">
      <c r="L116" s="209"/>
      <c r="M116" s="209"/>
    </row>
    <row r="117" spans="12:13" x14ac:dyDescent="0.25">
      <c r="L117" s="209"/>
      <c r="M117" s="209"/>
    </row>
    <row r="118" spans="12:13" x14ac:dyDescent="0.25">
      <c r="L118" s="209"/>
      <c r="M118" s="209"/>
    </row>
    <row r="119" spans="12:13" x14ac:dyDescent="0.25">
      <c r="L119" s="209"/>
      <c r="M119" s="209"/>
    </row>
    <row r="120" spans="12:13" x14ac:dyDescent="0.25">
      <c r="L120" s="209"/>
      <c r="M120" s="209"/>
    </row>
    <row r="121" spans="12:13" x14ac:dyDescent="0.25">
      <c r="L121" s="209"/>
      <c r="M121" s="209"/>
    </row>
    <row r="122" spans="12:13" x14ac:dyDescent="0.25">
      <c r="L122" s="209"/>
      <c r="M122" s="209"/>
    </row>
    <row r="123" spans="12:13" x14ac:dyDescent="0.25">
      <c r="L123" s="209"/>
      <c r="M123" s="209"/>
    </row>
    <row r="124" spans="12:13" x14ac:dyDescent="0.25">
      <c r="L124" s="209"/>
      <c r="M124" s="209"/>
    </row>
    <row r="125" spans="12:13" x14ac:dyDescent="0.25">
      <c r="L125" s="209"/>
      <c r="M125" s="209"/>
    </row>
    <row r="126" spans="12:13" x14ac:dyDescent="0.25">
      <c r="L126" s="209"/>
      <c r="M126" s="209"/>
    </row>
    <row r="127" spans="12:13" x14ac:dyDescent="0.25">
      <c r="L127" s="209"/>
      <c r="M127" s="209"/>
    </row>
    <row r="128" spans="12:13" x14ac:dyDescent="0.25">
      <c r="L128" s="209"/>
      <c r="M128" s="209"/>
    </row>
    <row r="129" spans="12:13" x14ac:dyDescent="0.25">
      <c r="L129" s="209"/>
      <c r="M129" s="209"/>
    </row>
    <row r="130" spans="12:13" x14ac:dyDescent="0.25">
      <c r="L130" s="209"/>
      <c r="M130" s="209"/>
    </row>
    <row r="131" spans="12:13" x14ac:dyDescent="0.25">
      <c r="L131" s="209"/>
      <c r="M131" s="209"/>
    </row>
    <row r="132" spans="12:13" x14ac:dyDescent="0.25">
      <c r="L132" s="209">
        <f>'Girls Input'!BF103</f>
        <v>0</v>
      </c>
      <c r="M132" s="209"/>
    </row>
    <row r="133" spans="12:13" x14ac:dyDescent="0.25">
      <c r="L133" s="209">
        <f>'Girls Input'!BF104</f>
        <v>0</v>
      </c>
      <c r="M133" s="209"/>
    </row>
    <row r="134" spans="12:13" x14ac:dyDescent="0.25">
      <c r="L134" s="209">
        <f>'Girls Input'!BF105</f>
        <v>0</v>
      </c>
      <c r="M134" s="209"/>
    </row>
    <row r="135" spans="12:13" x14ac:dyDescent="0.25">
      <c r="L135" s="209">
        <f>'Girls Input'!BF106</f>
        <v>0</v>
      </c>
      <c r="M135" s="209"/>
    </row>
    <row r="136" spans="12:13" x14ac:dyDescent="0.25">
      <c r="L136" s="209">
        <f>'Girls Input'!BF107</f>
        <v>0</v>
      </c>
      <c r="M136" s="209"/>
    </row>
    <row r="137" spans="12:13" x14ac:dyDescent="0.25">
      <c r="L137" s="209">
        <f>'Girls Input'!BF108</f>
        <v>0</v>
      </c>
      <c r="M137" s="209"/>
    </row>
    <row r="138" spans="12:13" x14ac:dyDescent="0.25">
      <c r="L138" s="209">
        <f>'Girls Input'!BF109</f>
        <v>0</v>
      </c>
      <c r="M138" s="209"/>
    </row>
    <row r="139" spans="12:13" x14ac:dyDescent="0.25">
      <c r="L139" s="209">
        <f>'Girls Input'!BF110</f>
        <v>0</v>
      </c>
      <c r="M139" s="209"/>
    </row>
    <row r="140" spans="12:13" x14ac:dyDescent="0.25">
      <c r="L140" s="209">
        <f>'Girls Input'!BF111</f>
        <v>0</v>
      </c>
      <c r="M140" s="209"/>
    </row>
    <row r="141" spans="12:13" x14ac:dyDescent="0.25">
      <c r="L141" s="209">
        <f>'Girls Input'!BF112</f>
        <v>0</v>
      </c>
      <c r="M141" s="209"/>
    </row>
    <row r="142" spans="12:13" x14ac:dyDescent="0.25">
      <c r="L142" s="209">
        <f>'Girls Input'!BF113</f>
        <v>0</v>
      </c>
      <c r="M142" s="209"/>
    </row>
    <row r="143" spans="12:13" x14ac:dyDescent="0.25">
      <c r="L143" s="209">
        <f>'Girls Input'!BF114</f>
        <v>0</v>
      </c>
      <c r="M143" s="209"/>
    </row>
    <row r="144" spans="12:13" x14ac:dyDescent="0.25">
      <c r="L144" s="209">
        <f>'Girls Input'!BF115</f>
        <v>0</v>
      </c>
      <c r="M144" s="209"/>
    </row>
    <row r="145" spans="12:13" x14ac:dyDescent="0.25">
      <c r="L145" s="209">
        <f>'Girls Input'!BF116</f>
        <v>0</v>
      </c>
      <c r="M145" s="209"/>
    </row>
    <row r="146" spans="12:13" x14ac:dyDescent="0.25">
      <c r="L146" s="209">
        <f>'Girls Input'!BF117</f>
        <v>0</v>
      </c>
      <c r="M146" s="209"/>
    </row>
    <row r="147" spans="12:13" x14ac:dyDescent="0.25">
      <c r="L147" s="209">
        <f>'Girls Input'!BF118</f>
        <v>0</v>
      </c>
      <c r="M147" s="209"/>
    </row>
    <row r="148" spans="12:13" x14ac:dyDescent="0.25">
      <c r="L148" s="209">
        <f>'Girls Input'!BF119</f>
        <v>0</v>
      </c>
      <c r="M148" s="209"/>
    </row>
    <row r="149" spans="12:13" x14ac:dyDescent="0.25">
      <c r="L149" s="209">
        <f>'Girls Input'!BF120</f>
        <v>0</v>
      </c>
      <c r="M149" s="209"/>
    </row>
    <row r="150" spans="12:13" x14ac:dyDescent="0.25">
      <c r="L150" s="209">
        <f>'Girls Input'!BF121</f>
        <v>0</v>
      </c>
      <c r="M150" s="209"/>
    </row>
    <row r="151" spans="12:13" x14ac:dyDescent="0.25">
      <c r="L151" s="209">
        <f>'Girls Input'!BF122</f>
        <v>0</v>
      </c>
      <c r="M151" s="209"/>
    </row>
    <row r="152" spans="12:13" x14ac:dyDescent="0.25">
      <c r="L152" s="209">
        <f>'Girls Input'!BF123</f>
        <v>0</v>
      </c>
      <c r="M152" s="209"/>
    </row>
    <row r="153" spans="12:13" x14ac:dyDescent="0.25">
      <c r="L153" s="209">
        <f>'Girls Input'!BF124</f>
        <v>0</v>
      </c>
      <c r="M153" s="209"/>
    </row>
    <row r="154" spans="12:13" x14ac:dyDescent="0.25">
      <c r="L154" s="209">
        <f>'Girls Input'!BF125</f>
        <v>0</v>
      </c>
      <c r="M154" s="209"/>
    </row>
    <row r="155" spans="12:13" x14ac:dyDescent="0.25">
      <c r="L155" s="209">
        <f>'Girls Input'!BF126</f>
        <v>0</v>
      </c>
      <c r="M155" s="209"/>
    </row>
    <row r="156" spans="12:13" x14ac:dyDescent="0.25">
      <c r="L156" s="209">
        <f>'Girls Input'!BF127</f>
        <v>0</v>
      </c>
      <c r="M156" s="209"/>
    </row>
    <row r="157" spans="12:13" x14ac:dyDescent="0.25">
      <c r="L157" s="209">
        <f>'Girls Input'!BF128</f>
        <v>0</v>
      </c>
      <c r="M157" s="209"/>
    </row>
    <row r="158" spans="12:13" x14ac:dyDescent="0.25">
      <c r="L158" s="209">
        <f>'Girls Input'!BF129</f>
        <v>0</v>
      </c>
      <c r="M158" s="209"/>
    </row>
    <row r="159" spans="12:13" x14ac:dyDescent="0.25">
      <c r="L159" s="209">
        <f>'Girls Input'!BF130</f>
        <v>0</v>
      </c>
      <c r="M159" s="209"/>
    </row>
    <row r="160" spans="12:13" x14ac:dyDescent="0.25">
      <c r="L160" s="209">
        <f>'Girls Input'!BF131</f>
        <v>0</v>
      </c>
      <c r="M160" s="209"/>
    </row>
    <row r="161" spans="12:13" x14ac:dyDescent="0.25">
      <c r="L161" s="209">
        <f>'Girls Input'!BF132</f>
        <v>0</v>
      </c>
      <c r="M161" s="209"/>
    </row>
    <row r="162" spans="12:13" x14ac:dyDescent="0.25">
      <c r="L162" s="209">
        <f>'Girls Input'!BF133</f>
        <v>0</v>
      </c>
      <c r="M162" s="209"/>
    </row>
    <row r="163" spans="12:13" x14ac:dyDescent="0.25">
      <c r="L163" s="209">
        <f>'Girls Input'!BF134</f>
        <v>0</v>
      </c>
      <c r="M163" s="209"/>
    </row>
    <row r="164" spans="12:13" x14ac:dyDescent="0.25">
      <c r="L164" s="209">
        <f>'Girls Input'!BF135</f>
        <v>0</v>
      </c>
      <c r="M164" s="209"/>
    </row>
    <row r="165" spans="12:13" x14ac:dyDescent="0.25">
      <c r="L165" s="209">
        <f>'Girls Input'!BF136</f>
        <v>0</v>
      </c>
      <c r="M165" s="209"/>
    </row>
    <row r="166" spans="12:13" x14ac:dyDescent="0.25">
      <c r="L166" s="209">
        <f>'Girls Input'!BF137</f>
        <v>0</v>
      </c>
      <c r="M166" s="209"/>
    </row>
    <row r="167" spans="12:13" x14ac:dyDescent="0.25">
      <c r="L167" s="209">
        <f>'Girls Input'!BF138</f>
        <v>0</v>
      </c>
      <c r="M167" s="209"/>
    </row>
    <row r="168" spans="12:13" x14ac:dyDescent="0.25">
      <c r="L168" s="209">
        <f>'Girls Input'!BF139</f>
        <v>0</v>
      </c>
      <c r="M168" s="209"/>
    </row>
    <row r="169" spans="12:13" x14ac:dyDescent="0.25">
      <c r="L169" s="209">
        <f>'Girls Input'!BF140</f>
        <v>0</v>
      </c>
      <c r="M169" s="209"/>
    </row>
    <row r="170" spans="12:13" x14ac:dyDescent="0.25">
      <c r="L170" s="209">
        <f>'Girls Input'!BF141</f>
        <v>0</v>
      </c>
      <c r="M170" s="209"/>
    </row>
    <row r="171" spans="12:13" x14ac:dyDescent="0.25">
      <c r="L171" s="209">
        <f>'Girls Input'!BF142</f>
        <v>0</v>
      </c>
      <c r="M171" s="209"/>
    </row>
    <row r="172" spans="12:13" x14ac:dyDescent="0.25">
      <c r="L172" s="209">
        <f>'Girls Input'!BF143</f>
        <v>0</v>
      </c>
      <c r="M172" s="209"/>
    </row>
    <row r="173" spans="12:13" x14ac:dyDescent="0.25">
      <c r="L173" s="209">
        <f>'Girls Input'!BF144</f>
        <v>0</v>
      </c>
      <c r="M173" s="209"/>
    </row>
    <row r="174" spans="12:13" x14ac:dyDescent="0.25">
      <c r="L174" s="209">
        <f>'Girls Input'!BF145</f>
        <v>0</v>
      </c>
      <c r="M174" s="209"/>
    </row>
    <row r="175" spans="12:13" x14ac:dyDescent="0.25">
      <c r="L175" s="209">
        <f>'Girls Input'!BF146</f>
        <v>0</v>
      </c>
      <c r="M175" s="209"/>
    </row>
    <row r="176" spans="12:13" x14ac:dyDescent="0.25">
      <c r="L176" s="209">
        <f>'Girls Input'!BF147</f>
        <v>0</v>
      </c>
      <c r="M176" s="209"/>
    </row>
    <row r="177" spans="12:13" x14ac:dyDescent="0.25">
      <c r="L177" s="209">
        <f>'Girls Input'!BF148</f>
        <v>0</v>
      </c>
      <c r="M177" s="209"/>
    </row>
    <row r="178" spans="12:13" x14ac:dyDescent="0.25">
      <c r="L178" s="209">
        <f>'Girls Input'!BF149</f>
        <v>0</v>
      </c>
      <c r="M178" s="209"/>
    </row>
    <row r="179" spans="12:13" x14ac:dyDescent="0.25">
      <c r="L179" s="209">
        <f>'Girls Input'!BF150</f>
        <v>0</v>
      </c>
      <c r="M179" s="209"/>
    </row>
    <row r="180" spans="12:13" x14ac:dyDescent="0.25">
      <c r="L180" s="209">
        <f>'Girls Input'!BF151</f>
        <v>0</v>
      </c>
      <c r="M180" s="209"/>
    </row>
    <row r="181" spans="12:13" x14ac:dyDescent="0.25">
      <c r="L181" s="209">
        <f>'Girls Input'!BF152</f>
        <v>0</v>
      </c>
      <c r="M181" s="209"/>
    </row>
    <row r="182" spans="12:13" x14ac:dyDescent="0.25">
      <c r="L182" s="209">
        <f>'Girls Input'!BF153</f>
        <v>0</v>
      </c>
      <c r="M182" s="209"/>
    </row>
    <row r="183" spans="12:13" x14ac:dyDescent="0.25">
      <c r="L183" s="209">
        <f>'Girls Input'!BF154</f>
        <v>0</v>
      </c>
      <c r="M183" s="209"/>
    </row>
    <row r="184" spans="12:13" x14ac:dyDescent="0.25">
      <c r="L184" s="209">
        <f>'Girls Input'!BF155</f>
        <v>0</v>
      </c>
      <c r="M184" s="209"/>
    </row>
    <row r="185" spans="12:13" x14ac:dyDescent="0.25">
      <c r="L185" s="209">
        <f>'Girls Input'!BF156</f>
        <v>0</v>
      </c>
      <c r="M185" s="209"/>
    </row>
    <row r="186" spans="12:13" x14ac:dyDescent="0.25">
      <c r="L186" s="209">
        <f>'Girls Input'!BF157</f>
        <v>0</v>
      </c>
      <c r="M186" s="209"/>
    </row>
    <row r="187" spans="12:13" x14ac:dyDescent="0.25">
      <c r="L187" s="209">
        <f>'Girls Input'!BF158</f>
        <v>0</v>
      </c>
      <c r="M187" s="209"/>
    </row>
    <row r="188" spans="12:13" x14ac:dyDescent="0.25">
      <c r="L188" s="209">
        <f>'Girls Input'!BF159</f>
        <v>0</v>
      </c>
      <c r="M188" s="209"/>
    </row>
    <row r="189" spans="12:13" x14ac:dyDescent="0.25">
      <c r="L189" s="209">
        <f>'Girls Input'!BF160</f>
        <v>0</v>
      </c>
      <c r="M189" s="209"/>
    </row>
    <row r="190" spans="12:13" x14ac:dyDescent="0.25">
      <c r="L190" s="209">
        <f>'Girls Input'!BF161</f>
        <v>0</v>
      </c>
      <c r="M190" s="209"/>
    </row>
    <row r="191" spans="12:13" x14ac:dyDescent="0.25">
      <c r="L191" s="209">
        <f>'Girls Input'!BF162</f>
        <v>0</v>
      </c>
      <c r="M191" s="209"/>
    </row>
    <row r="192" spans="12:13" x14ac:dyDescent="0.25">
      <c r="L192" s="209">
        <f>'Girls Input'!BF163</f>
        <v>0</v>
      </c>
      <c r="M192" s="209"/>
    </row>
    <row r="193" spans="12:13" x14ac:dyDescent="0.25">
      <c r="L193" s="209">
        <f>'Girls Input'!BF164</f>
        <v>0</v>
      </c>
      <c r="M193" s="209"/>
    </row>
    <row r="194" spans="12:13" x14ac:dyDescent="0.25">
      <c r="L194" s="209">
        <f>'Girls Input'!BF165</f>
        <v>0</v>
      </c>
      <c r="M194" s="209"/>
    </row>
    <row r="195" spans="12:13" x14ac:dyDescent="0.25">
      <c r="L195" s="209">
        <f>'Girls Input'!BF166</f>
        <v>0</v>
      </c>
      <c r="M195" s="209"/>
    </row>
    <row r="196" spans="12:13" x14ac:dyDescent="0.25">
      <c r="L196" s="209">
        <f>'Girls Input'!BF167</f>
        <v>0</v>
      </c>
      <c r="M196" s="209"/>
    </row>
    <row r="197" spans="12:13" x14ac:dyDescent="0.25">
      <c r="L197" s="209">
        <f>'Girls Input'!BF168</f>
        <v>0</v>
      </c>
      <c r="M197" s="209"/>
    </row>
    <row r="198" spans="12:13" x14ac:dyDescent="0.25">
      <c r="L198" s="209">
        <f>'Girls Input'!BF169</f>
        <v>0</v>
      </c>
      <c r="M198" s="209"/>
    </row>
    <row r="199" spans="12:13" x14ac:dyDescent="0.25">
      <c r="L199" s="209">
        <f>'Girls Input'!BF170</f>
        <v>0</v>
      </c>
      <c r="M199" s="209"/>
    </row>
    <row r="200" spans="12:13" x14ac:dyDescent="0.25">
      <c r="L200" s="209">
        <f>'Girls Input'!BF171</f>
        <v>0</v>
      </c>
      <c r="M200" s="209"/>
    </row>
    <row r="201" spans="12:13" x14ac:dyDescent="0.25">
      <c r="L201" s="209">
        <f>'Girls Input'!BF172</f>
        <v>0</v>
      </c>
      <c r="M201" s="209"/>
    </row>
    <row r="202" spans="12:13" x14ac:dyDescent="0.25">
      <c r="L202" s="209">
        <f>'Girls Input'!BF173</f>
        <v>0</v>
      </c>
      <c r="M202" s="209"/>
    </row>
    <row r="203" spans="12:13" x14ac:dyDescent="0.25">
      <c r="L203" s="209">
        <f>'Girls Input'!BF174</f>
        <v>0</v>
      </c>
      <c r="M203" s="209"/>
    </row>
    <row r="204" spans="12:13" x14ac:dyDescent="0.25">
      <c r="L204" s="209">
        <f>'Girls Input'!BF175</f>
        <v>0</v>
      </c>
      <c r="M204" s="209"/>
    </row>
    <row r="205" spans="12:13" x14ac:dyDescent="0.25">
      <c r="L205" s="209">
        <f>'Girls Input'!BF176</f>
        <v>0</v>
      </c>
      <c r="M205" s="209"/>
    </row>
    <row r="206" spans="12:13" x14ac:dyDescent="0.25">
      <c r="L206" s="209">
        <f>'Girls Input'!BF177</f>
        <v>0</v>
      </c>
      <c r="M206" s="209"/>
    </row>
    <row r="207" spans="12:13" x14ac:dyDescent="0.25">
      <c r="L207" s="209">
        <f>'Girls Input'!BF178</f>
        <v>0</v>
      </c>
      <c r="M207" s="209"/>
    </row>
    <row r="208" spans="12:13" x14ac:dyDescent="0.25">
      <c r="L208" s="209">
        <f>'Girls Input'!BF179</f>
        <v>0</v>
      </c>
      <c r="M208" s="209"/>
    </row>
    <row r="209" spans="12:13" x14ac:dyDescent="0.25">
      <c r="L209" s="209">
        <f>'Girls Input'!BF180</f>
        <v>0</v>
      </c>
      <c r="M209" s="209"/>
    </row>
    <row r="210" spans="12:13" x14ac:dyDescent="0.25">
      <c r="L210" s="209">
        <f>'Girls Input'!BF181</f>
        <v>0</v>
      </c>
      <c r="M210" s="209"/>
    </row>
    <row r="211" spans="12:13" x14ac:dyDescent="0.25">
      <c r="L211" s="209">
        <f>'Girls Input'!BF182</f>
        <v>0</v>
      </c>
      <c r="M211" s="209"/>
    </row>
    <row r="212" spans="12:13" x14ac:dyDescent="0.25">
      <c r="L212" s="209">
        <f>'Girls Input'!BF183</f>
        <v>0</v>
      </c>
      <c r="M212" s="209"/>
    </row>
    <row r="213" spans="12:13" x14ac:dyDescent="0.25">
      <c r="L213" s="209">
        <f>'Girls Input'!BF184</f>
        <v>0</v>
      </c>
      <c r="M213" s="209"/>
    </row>
    <row r="214" spans="12:13" x14ac:dyDescent="0.25">
      <c r="L214" s="209">
        <f>'Girls Input'!BF185</f>
        <v>0</v>
      </c>
      <c r="M214" s="209"/>
    </row>
    <row r="215" spans="12:13" x14ac:dyDescent="0.25">
      <c r="L215" s="209">
        <f>'Girls Input'!BF186</f>
        <v>0</v>
      </c>
      <c r="M215" s="209"/>
    </row>
    <row r="216" spans="12:13" x14ac:dyDescent="0.25">
      <c r="L216" s="209">
        <f>'Girls Input'!BF187</f>
        <v>0</v>
      </c>
      <c r="M216" s="209"/>
    </row>
    <row r="217" spans="12:13" x14ac:dyDescent="0.25">
      <c r="L217" s="209">
        <f>'Girls Input'!BF188</f>
        <v>0</v>
      </c>
      <c r="M217" s="209"/>
    </row>
    <row r="218" spans="12:13" x14ac:dyDescent="0.25">
      <c r="L218" s="209">
        <f>'Girls Input'!BF189</f>
        <v>0</v>
      </c>
      <c r="M218" s="209"/>
    </row>
    <row r="219" spans="12:13" x14ac:dyDescent="0.25">
      <c r="L219" s="209">
        <f>'Girls Input'!BF190</f>
        <v>0</v>
      </c>
      <c r="M219" s="209"/>
    </row>
    <row r="220" spans="12:13" x14ac:dyDescent="0.25">
      <c r="L220" s="209">
        <f>'Girls Input'!BF191</f>
        <v>0</v>
      </c>
      <c r="M220" s="209"/>
    </row>
    <row r="221" spans="12:13" x14ac:dyDescent="0.25">
      <c r="L221" s="209">
        <f>'Girls Input'!BF192</f>
        <v>0</v>
      </c>
      <c r="M221" s="209"/>
    </row>
    <row r="222" spans="12:13" x14ac:dyDescent="0.25">
      <c r="L222" s="209">
        <f>'Girls Input'!BF193</f>
        <v>0</v>
      </c>
      <c r="M222" s="209"/>
    </row>
    <row r="223" spans="12:13" x14ac:dyDescent="0.25">
      <c r="L223" s="209">
        <f>'Girls Input'!BF194</f>
        <v>0</v>
      </c>
      <c r="M223" s="209"/>
    </row>
    <row r="224" spans="12:13" x14ac:dyDescent="0.25">
      <c r="L224" s="209">
        <f>'Girls Input'!BF195</f>
        <v>0</v>
      </c>
      <c r="M224" s="209"/>
    </row>
    <row r="225" spans="12:13" x14ac:dyDescent="0.25">
      <c r="L225" s="209">
        <f>'Girls Input'!BF196</f>
        <v>0</v>
      </c>
      <c r="M225" s="209"/>
    </row>
    <row r="226" spans="12:13" x14ac:dyDescent="0.25">
      <c r="L226" s="209">
        <f>'Girls Input'!BF197</f>
        <v>0</v>
      </c>
      <c r="M226" s="209"/>
    </row>
    <row r="227" spans="12:13" x14ac:dyDescent="0.25">
      <c r="L227" s="209">
        <f>'Girls Input'!BF198</f>
        <v>0</v>
      </c>
      <c r="M227" s="209"/>
    </row>
    <row r="228" spans="12:13" x14ac:dyDescent="0.25">
      <c r="L228" s="209">
        <f>'Girls Input'!BF199</f>
        <v>0</v>
      </c>
      <c r="M228" s="209"/>
    </row>
    <row r="229" spans="12:13" x14ac:dyDescent="0.25">
      <c r="L229" s="209">
        <f>'Girls Input'!BF200</f>
        <v>0</v>
      </c>
      <c r="M229" s="209"/>
    </row>
    <row r="230" spans="12:13" x14ac:dyDescent="0.25">
      <c r="L230" s="209">
        <f>'Girls Input'!BF201</f>
        <v>0</v>
      </c>
      <c r="M230" s="209"/>
    </row>
    <row r="231" spans="12:13" x14ac:dyDescent="0.25">
      <c r="L231" s="209">
        <f>'Girls Input'!BF202</f>
        <v>0</v>
      </c>
      <c r="M231" s="209"/>
    </row>
    <row r="232" spans="12:13" x14ac:dyDescent="0.25">
      <c r="L232" s="209">
        <f>'Girls Input'!BF203</f>
        <v>0</v>
      </c>
      <c r="M232" s="209"/>
    </row>
    <row r="233" spans="12:13" x14ac:dyDescent="0.25">
      <c r="L233" s="209">
        <f>'Girls Input'!BF204</f>
        <v>0</v>
      </c>
      <c r="M233" s="209"/>
    </row>
    <row r="234" spans="12:13" x14ac:dyDescent="0.25">
      <c r="L234" s="209">
        <f>'Girls Input'!BF205</f>
        <v>0</v>
      </c>
      <c r="M234" s="209"/>
    </row>
    <row r="235" spans="12:13" x14ac:dyDescent="0.25">
      <c r="L235" s="209">
        <f>'Girls Input'!BF206</f>
        <v>0</v>
      </c>
      <c r="M235" s="209"/>
    </row>
    <row r="236" spans="12:13" x14ac:dyDescent="0.25">
      <c r="L236" s="209">
        <f>'Girls Input'!BF207</f>
        <v>0</v>
      </c>
      <c r="M236" s="209"/>
    </row>
    <row r="237" spans="12:13" x14ac:dyDescent="0.25">
      <c r="L237" s="209">
        <f>'Girls Input'!BF208</f>
        <v>0</v>
      </c>
      <c r="M237" s="209"/>
    </row>
    <row r="238" spans="12:13" x14ac:dyDescent="0.25">
      <c r="L238" s="209">
        <f>'Girls Input'!BF209</f>
        <v>0</v>
      </c>
      <c r="M238" s="209"/>
    </row>
    <row r="239" spans="12:13" x14ac:dyDescent="0.25">
      <c r="L239" s="209">
        <f>'Girls Input'!BF210</f>
        <v>0</v>
      </c>
      <c r="M239" s="209"/>
    </row>
    <row r="240" spans="12:13" x14ac:dyDescent="0.25">
      <c r="L240" s="209">
        <f>'Girls Input'!BF211</f>
        <v>0</v>
      </c>
      <c r="M240" s="209"/>
    </row>
    <row r="241" spans="12:13" x14ac:dyDescent="0.25">
      <c r="L241" s="209">
        <f>'Girls Input'!BF212</f>
        <v>0</v>
      </c>
      <c r="M241" s="209"/>
    </row>
    <row r="242" spans="12:13" x14ac:dyDescent="0.25">
      <c r="L242" s="209">
        <f>'Girls Input'!BF213</f>
        <v>0</v>
      </c>
      <c r="M242" s="209"/>
    </row>
    <row r="243" spans="12:13" x14ac:dyDescent="0.25">
      <c r="L243" s="209">
        <f>'Girls Input'!BF214</f>
        <v>0</v>
      </c>
      <c r="M243" s="209"/>
    </row>
    <row r="244" spans="12:13" x14ac:dyDescent="0.25">
      <c r="L244" s="209">
        <f>'Girls Input'!BF215</f>
        <v>0</v>
      </c>
      <c r="M244" s="209"/>
    </row>
    <row r="245" spans="12:13" x14ac:dyDescent="0.25">
      <c r="L245" s="209">
        <f>'Girls Input'!BF216</f>
        <v>0</v>
      </c>
      <c r="M245" s="209"/>
    </row>
    <row r="246" spans="12:13" x14ac:dyDescent="0.25">
      <c r="L246" s="209">
        <f>'Girls Input'!BF217</f>
        <v>0</v>
      </c>
      <c r="M246" s="209"/>
    </row>
    <row r="247" spans="12:13" x14ac:dyDescent="0.25">
      <c r="L247" s="209">
        <f>'Girls Input'!BF218</f>
        <v>0</v>
      </c>
      <c r="M247" s="209"/>
    </row>
    <row r="248" spans="12:13" x14ac:dyDescent="0.25">
      <c r="L248" s="209">
        <f>'Girls Input'!BF219</f>
        <v>0</v>
      </c>
      <c r="M248" s="209"/>
    </row>
    <row r="249" spans="12:13" x14ac:dyDescent="0.25">
      <c r="L249" s="209">
        <f>'Girls Input'!BF220</f>
        <v>0</v>
      </c>
      <c r="M249" s="209"/>
    </row>
    <row r="250" spans="12:13" x14ac:dyDescent="0.25">
      <c r="L250" s="209">
        <f>'Girls Input'!BF221</f>
        <v>0</v>
      </c>
      <c r="M250" s="209"/>
    </row>
    <row r="251" spans="12:13" x14ac:dyDescent="0.25">
      <c r="L251" s="209">
        <f>'Girls Input'!BF222</f>
        <v>0</v>
      </c>
      <c r="M251" s="209"/>
    </row>
    <row r="252" spans="12:13" x14ac:dyDescent="0.25">
      <c r="L252" s="209">
        <f>'Girls Input'!BF223</f>
        <v>0</v>
      </c>
      <c r="M252" s="209"/>
    </row>
    <row r="253" spans="12:13" x14ac:dyDescent="0.25">
      <c r="L253" s="209">
        <f>'Girls Input'!BF224</f>
        <v>0</v>
      </c>
      <c r="M253" s="209"/>
    </row>
    <row r="254" spans="12:13" x14ac:dyDescent="0.25">
      <c r="L254" s="209">
        <f>'Girls Input'!BF225</f>
        <v>0</v>
      </c>
      <c r="M254" s="209"/>
    </row>
    <row r="255" spans="12:13" x14ac:dyDescent="0.25">
      <c r="L255" s="209">
        <f>'Girls Input'!BF226</f>
        <v>0</v>
      </c>
      <c r="M255" s="209"/>
    </row>
    <row r="256" spans="12:13" x14ac:dyDescent="0.25">
      <c r="L256" s="209">
        <f>'Girls Input'!BF227</f>
        <v>0</v>
      </c>
      <c r="M256" s="209"/>
    </row>
    <row r="257" spans="12:13" x14ac:dyDescent="0.25">
      <c r="L257" s="209">
        <f>'Girls Input'!BF228</f>
        <v>0</v>
      </c>
      <c r="M257" s="209"/>
    </row>
    <row r="258" spans="12:13" x14ac:dyDescent="0.25">
      <c r="L258" s="209">
        <f>'Girls Input'!BF229</f>
        <v>0</v>
      </c>
      <c r="M258" s="209"/>
    </row>
    <row r="259" spans="12:13" x14ac:dyDescent="0.25">
      <c r="L259" s="209">
        <f>'Girls Input'!BF230</f>
        <v>0</v>
      </c>
      <c r="M259" s="209"/>
    </row>
    <row r="260" spans="12:13" x14ac:dyDescent="0.25">
      <c r="L260" s="209">
        <f>'Girls Input'!BF231</f>
        <v>0</v>
      </c>
      <c r="M260" s="209"/>
    </row>
    <row r="261" spans="12:13" x14ac:dyDescent="0.25">
      <c r="L261" s="209">
        <f>'Girls Input'!BF232</f>
        <v>0</v>
      </c>
      <c r="M261" s="209"/>
    </row>
    <row r="262" spans="12:13" x14ac:dyDescent="0.25">
      <c r="L262" s="209">
        <f>'Girls Input'!BF233</f>
        <v>0</v>
      </c>
      <c r="M262" s="209"/>
    </row>
    <row r="263" spans="12:13" x14ac:dyDescent="0.25">
      <c r="L263" s="209">
        <f>'Girls Input'!BF234</f>
        <v>0</v>
      </c>
      <c r="M263" s="209"/>
    </row>
    <row r="264" spans="12:13" x14ac:dyDescent="0.25">
      <c r="L264" s="209">
        <f>'Girls Input'!BF235</f>
        <v>0</v>
      </c>
      <c r="M264" s="209"/>
    </row>
    <row r="265" spans="12:13" x14ac:dyDescent="0.25">
      <c r="L265" s="209">
        <f>'Girls Input'!BF236</f>
        <v>0</v>
      </c>
      <c r="M265" s="209"/>
    </row>
    <row r="266" spans="12:13" x14ac:dyDescent="0.25">
      <c r="L266" s="209">
        <f>'Girls Input'!BF237</f>
        <v>0</v>
      </c>
      <c r="M266" s="209"/>
    </row>
    <row r="267" spans="12:13" x14ac:dyDescent="0.25">
      <c r="L267" s="209">
        <f>'Girls Input'!BF238</f>
        <v>0</v>
      </c>
      <c r="M267" s="209"/>
    </row>
    <row r="268" spans="12:13" x14ac:dyDescent="0.25">
      <c r="L268" s="209">
        <f>'Girls Input'!BF239</f>
        <v>0</v>
      </c>
      <c r="M268" s="209"/>
    </row>
    <row r="269" spans="12:13" x14ac:dyDescent="0.25">
      <c r="L269" s="209">
        <f>'Girls Input'!BF240</f>
        <v>0</v>
      </c>
      <c r="M269" s="209"/>
    </row>
    <row r="270" spans="12:13" x14ac:dyDescent="0.25">
      <c r="L270" s="209">
        <f>'Girls Input'!BF241</f>
        <v>0</v>
      </c>
      <c r="M270" s="209"/>
    </row>
    <row r="271" spans="12:13" x14ac:dyDescent="0.25">
      <c r="L271" s="209">
        <f>'Girls Input'!BF242</f>
        <v>0</v>
      </c>
      <c r="M271" s="209"/>
    </row>
    <row r="272" spans="12:13" x14ac:dyDescent="0.25">
      <c r="L272" s="209">
        <f>'Girls Input'!BF243</f>
        <v>0</v>
      </c>
      <c r="M272" s="209"/>
    </row>
    <row r="273" spans="12:13" x14ac:dyDescent="0.25">
      <c r="L273" s="209">
        <f>'Girls Input'!BF244</f>
        <v>0</v>
      </c>
      <c r="M273" s="209"/>
    </row>
    <row r="274" spans="12:13" x14ac:dyDescent="0.25">
      <c r="L274" s="209">
        <f>'Girls Input'!BF245</f>
        <v>0</v>
      </c>
      <c r="M274" s="209"/>
    </row>
    <row r="275" spans="12:13" x14ac:dyDescent="0.25">
      <c r="L275" s="209">
        <f>'Girls Input'!BF246</f>
        <v>0</v>
      </c>
      <c r="M275" s="209"/>
    </row>
    <row r="276" spans="12:13" x14ac:dyDescent="0.25">
      <c r="L276" s="209">
        <f>'Girls Input'!BF247</f>
        <v>0</v>
      </c>
      <c r="M276" s="209"/>
    </row>
    <row r="277" spans="12:13" x14ac:dyDescent="0.25">
      <c r="L277" s="209">
        <f>'Girls Input'!BF248</f>
        <v>0</v>
      </c>
      <c r="M277" s="209"/>
    </row>
    <row r="278" spans="12:13" x14ac:dyDescent="0.25">
      <c r="L278" s="209">
        <f>'Girls Input'!BF249</f>
        <v>0</v>
      </c>
      <c r="M278" s="209"/>
    </row>
    <row r="279" spans="12:13" x14ac:dyDescent="0.25">
      <c r="L279" s="209">
        <f>'Girls Input'!BF250</f>
        <v>0</v>
      </c>
      <c r="M279" s="209"/>
    </row>
    <row r="280" spans="12:13" x14ac:dyDescent="0.25">
      <c r="L280" s="209">
        <f>'Girls Input'!BF251</f>
        <v>0</v>
      </c>
      <c r="M280" s="209"/>
    </row>
    <row r="281" spans="12:13" x14ac:dyDescent="0.25">
      <c r="L281" s="209">
        <f>'Girls Input'!BF252</f>
        <v>0</v>
      </c>
      <c r="M281" s="209"/>
    </row>
    <row r="282" spans="12:13" x14ac:dyDescent="0.25">
      <c r="L282" s="209">
        <f>'Girls Input'!BF253</f>
        <v>0</v>
      </c>
      <c r="M282" s="209"/>
    </row>
    <row r="283" spans="12:13" x14ac:dyDescent="0.25">
      <c r="L283" s="209">
        <f>'Girls Input'!BF254</f>
        <v>0</v>
      </c>
      <c r="M283" s="209"/>
    </row>
    <row r="284" spans="12:13" x14ac:dyDescent="0.25">
      <c r="L284" s="209">
        <f>'Girls Input'!BF255</f>
        <v>0</v>
      </c>
      <c r="M284" s="209"/>
    </row>
    <row r="285" spans="12:13" x14ac:dyDescent="0.25">
      <c r="L285" s="209">
        <f>'Girls Input'!BF256</f>
        <v>0</v>
      </c>
      <c r="M285" s="209"/>
    </row>
    <row r="286" spans="12:13" x14ac:dyDescent="0.25">
      <c r="L286" s="209">
        <f>'Girls Input'!BF257</f>
        <v>0</v>
      </c>
      <c r="M286" s="209"/>
    </row>
    <row r="287" spans="12:13" x14ac:dyDescent="0.25">
      <c r="L287" s="209">
        <f>'Girls Input'!BF258</f>
        <v>0</v>
      </c>
      <c r="M287" s="209"/>
    </row>
    <row r="288" spans="12:13" x14ac:dyDescent="0.25">
      <c r="L288" s="209">
        <f>'Girls Input'!BF259</f>
        <v>0</v>
      </c>
      <c r="M288" s="209"/>
    </row>
    <row r="289" spans="12:13" x14ac:dyDescent="0.25">
      <c r="L289" s="209">
        <f>'Girls Input'!BF260</f>
        <v>0</v>
      </c>
      <c r="M289" s="209"/>
    </row>
    <row r="290" spans="12:13" x14ac:dyDescent="0.25">
      <c r="L290" s="209">
        <f>'Girls Input'!BF261</f>
        <v>0</v>
      </c>
      <c r="M290" s="209"/>
    </row>
    <row r="291" spans="12:13" x14ac:dyDescent="0.25">
      <c r="L291" s="209">
        <f>'Girls Input'!BF262</f>
        <v>0</v>
      </c>
      <c r="M291" s="209"/>
    </row>
    <row r="292" spans="12:13" x14ac:dyDescent="0.25">
      <c r="L292" s="209">
        <f>'Girls Input'!BF263</f>
        <v>0</v>
      </c>
      <c r="M292" s="209"/>
    </row>
    <row r="293" spans="12:13" x14ac:dyDescent="0.25">
      <c r="L293" s="209">
        <f>'Girls Input'!BF264</f>
        <v>0</v>
      </c>
      <c r="M293" s="209"/>
    </row>
    <row r="294" spans="12:13" x14ac:dyDescent="0.25">
      <c r="L294" s="209">
        <f>'Girls Input'!BF265</f>
        <v>0</v>
      </c>
      <c r="M294" s="209"/>
    </row>
    <row r="295" spans="12:13" x14ac:dyDescent="0.25">
      <c r="L295" s="209">
        <f>'Girls Input'!BF266</f>
        <v>0</v>
      </c>
      <c r="M295" s="209"/>
    </row>
    <row r="296" spans="12:13" x14ac:dyDescent="0.25">
      <c r="L296" s="209">
        <f>'Girls Input'!BF267</f>
        <v>0</v>
      </c>
      <c r="M296" s="209"/>
    </row>
    <row r="297" spans="12:13" x14ac:dyDescent="0.25">
      <c r="L297" s="209">
        <f>'Girls Input'!BF268</f>
        <v>0</v>
      </c>
      <c r="M297" s="209"/>
    </row>
    <row r="298" spans="12:13" x14ac:dyDescent="0.25">
      <c r="L298" s="209">
        <f>'Girls Input'!BF269</f>
        <v>0</v>
      </c>
      <c r="M298" s="209"/>
    </row>
    <row r="299" spans="12:13" x14ac:dyDescent="0.25">
      <c r="L299" s="209">
        <f>'Girls Input'!BF270</f>
        <v>0</v>
      </c>
      <c r="M299" s="209"/>
    </row>
    <row r="300" spans="12:13" x14ac:dyDescent="0.25">
      <c r="L300" s="209">
        <f>'Girls Input'!BF271</f>
        <v>0</v>
      </c>
      <c r="M300" s="209"/>
    </row>
    <row r="301" spans="12:13" x14ac:dyDescent="0.25">
      <c r="L301" s="209">
        <f>'Girls Input'!BF272</f>
        <v>0</v>
      </c>
      <c r="M301" s="209"/>
    </row>
    <row r="302" spans="12:13" x14ac:dyDescent="0.25">
      <c r="L302" s="209">
        <f>'Girls Input'!BF273</f>
        <v>0</v>
      </c>
      <c r="M302" s="209"/>
    </row>
    <row r="303" spans="12:13" x14ac:dyDescent="0.25">
      <c r="L303" s="209">
        <f>'Girls Input'!BF274</f>
        <v>0</v>
      </c>
      <c r="M303" s="209"/>
    </row>
    <row r="304" spans="12:13" x14ac:dyDescent="0.25">
      <c r="L304" s="209">
        <f>'Girls Input'!BF275</f>
        <v>0</v>
      </c>
      <c r="M304" s="209"/>
    </row>
    <row r="305" spans="12:13" x14ac:dyDescent="0.25">
      <c r="L305" s="209">
        <f>'Girls Input'!BF276</f>
        <v>0</v>
      </c>
      <c r="M305" s="209"/>
    </row>
    <row r="306" spans="12:13" x14ac:dyDescent="0.25">
      <c r="L306" s="209">
        <f>'Girls Input'!BF277</f>
        <v>0</v>
      </c>
      <c r="M306" s="209"/>
    </row>
    <row r="307" spans="12:13" x14ac:dyDescent="0.25">
      <c r="L307" s="209">
        <f>'Girls Input'!BF278</f>
        <v>0</v>
      </c>
      <c r="M307" s="209"/>
    </row>
    <row r="308" spans="12:13" x14ac:dyDescent="0.25">
      <c r="L308" s="209">
        <f>'Girls Input'!BF279</f>
        <v>0</v>
      </c>
      <c r="M308" s="209"/>
    </row>
    <row r="309" spans="12:13" x14ac:dyDescent="0.25">
      <c r="L309" s="209">
        <f>'Girls Input'!BF280</f>
        <v>0</v>
      </c>
      <c r="M309" s="209"/>
    </row>
    <row r="310" spans="12:13" x14ac:dyDescent="0.25">
      <c r="L310" s="209">
        <f>'Girls Input'!BF281</f>
        <v>0</v>
      </c>
      <c r="M310" s="209"/>
    </row>
    <row r="311" spans="12:13" x14ac:dyDescent="0.25">
      <c r="L311" s="209">
        <f>'Girls Input'!BF282</f>
        <v>0</v>
      </c>
      <c r="M311" s="209"/>
    </row>
    <row r="312" spans="12:13" x14ac:dyDescent="0.25">
      <c r="L312" s="209">
        <f>'Girls Input'!BF283</f>
        <v>0</v>
      </c>
      <c r="M312" s="209"/>
    </row>
    <row r="313" spans="12:13" x14ac:dyDescent="0.25">
      <c r="L313" s="209">
        <f>'Girls Input'!BF284</f>
        <v>0</v>
      </c>
      <c r="M313" s="209"/>
    </row>
    <row r="314" spans="12:13" x14ac:dyDescent="0.25">
      <c r="L314" s="209">
        <f>'Girls Input'!BF285</f>
        <v>0</v>
      </c>
      <c r="M314" s="209"/>
    </row>
    <row r="315" spans="12:13" x14ac:dyDescent="0.25">
      <c r="L315" s="209">
        <f>'Girls Input'!BF286</f>
        <v>0</v>
      </c>
      <c r="M315" s="209"/>
    </row>
    <row r="316" spans="12:13" x14ac:dyDescent="0.25">
      <c r="L316" s="209">
        <f>'Girls Input'!BF287</f>
        <v>0</v>
      </c>
      <c r="M316" s="209"/>
    </row>
    <row r="317" spans="12:13" x14ac:dyDescent="0.25">
      <c r="L317" s="209">
        <f>'Girls Input'!BF288</f>
        <v>0</v>
      </c>
      <c r="M317" s="209"/>
    </row>
    <row r="318" spans="12:13" x14ac:dyDescent="0.25">
      <c r="L318" s="209">
        <f>'Girls Input'!BF289</f>
        <v>0</v>
      </c>
      <c r="M318" s="209"/>
    </row>
    <row r="319" spans="12:13" x14ac:dyDescent="0.25">
      <c r="L319" s="209">
        <f>'Girls Input'!BF290</f>
        <v>0</v>
      </c>
      <c r="M319" s="209"/>
    </row>
    <row r="320" spans="12:13" x14ac:dyDescent="0.25">
      <c r="L320" s="209">
        <f>'Girls Input'!BF291</f>
        <v>0</v>
      </c>
      <c r="M320" s="209"/>
    </row>
    <row r="321" spans="12:13" x14ac:dyDescent="0.25">
      <c r="L321" s="209">
        <f>'Girls Input'!BF292</f>
        <v>0</v>
      </c>
      <c r="M321" s="209"/>
    </row>
    <row r="322" spans="12:13" x14ac:dyDescent="0.25">
      <c r="L322" s="209">
        <f>'Girls Input'!BF293</f>
        <v>0</v>
      </c>
      <c r="M322" s="209"/>
    </row>
    <row r="323" spans="12:13" x14ac:dyDescent="0.25">
      <c r="L323" s="209">
        <f>'Girls Input'!BF294</f>
        <v>0</v>
      </c>
      <c r="M323" s="209"/>
    </row>
    <row r="324" spans="12:13" x14ac:dyDescent="0.25">
      <c r="L324" s="209">
        <f>'Girls Input'!BF295</f>
        <v>0</v>
      </c>
      <c r="M324" s="209"/>
    </row>
    <row r="325" spans="12:13" x14ac:dyDescent="0.25">
      <c r="L325" s="209">
        <f>'Girls Input'!BF296</f>
        <v>0</v>
      </c>
      <c r="M325" s="209"/>
    </row>
    <row r="326" spans="12:13" x14ac:dyDescent="0.25">
      <c r="L326" s="209">
        <f>'Girls Input'!BF297</f>
        <v>0</v>
      </c>
      <c r="M326" s="209"/>
    </row>
    <row r="327" spans="12:13" x14ac:dyDescent="0.25">
      <c r="L327" s="209">
        <f>'Girls Input'!BF298</f>
        <v>0</v>
      </c>
      <c r="M327" s="209"/>
    </row>
    <row r="328" spans="12:13" x14ac:dyDescent="0.25">
      <c r="L328" s="209">
        <f>'Girls Input'!BF299</f>
        <v>0</v>
      </c>
      <c r="M328" s="209"/>
    </row>
    <row r="329" spans="12:13" x14ac:dyDescent="0.25">
      <c r="L329" s="209">
        <f>'Girls Input'!BF300</f>
        <v>0</v>
      </c>
      <c r="M329" s="209"/>
    </row>
    <row r="330" spans="12:13" x14ac:dyDescent="0.25">
      <c r="L330" s="209">
        <f>'Girls Input'!BF301</f>
        <v>0</v>
      </c>
      <c r="M330" s="209"/>
    </row>
    <row r="331" spans="12:13" x14ac:dyDescent="0.25">
      <c r="L331" s="209">
        <f>'Girls Input'!BF302</f>
        <v>0</v>
      </c>
      <c r="M331" s="209"/>
    </row>
    <row r="332" spans="12:13" x14ac:dyDescent="0.25">
      <c r="L332" s="209">
        <f>'Girls Input'!BF303</f>
        <v>0</v>
      </c>
      <c r="M332" s="209"/>
    </row>
    <row r="333" spans="12:13" x14ac:dyDescent="0.25">
      <c r="L333" s="209">
        <f>'Girls Input'!BF304</f>
        <v>0</v>
      </c>
      <c r="M333" s="209"/>
    </row>
    <row r="334" spans="12:13" x14ac:dyDescent="0.25">
      <c r="L334" s="209">
        <f>'Girls Input'!BF305</f>
        <v>0</v>
      </c>
      <c r="M334" s="209"/>
    </row>
    <row r="335" spans="12:13" x14ac:dyDescent="0.25">
      <c r="L335" s="209">
        <f>'Girls Input'!BF306</f>
        <v>0</v>
      </c>
      <c r="M335" s="209"/>
    </row>
    <row r="336" spans="12:13" x14ac:dyDescent="0.25">
      <c r="L336" s="209">
        <f>'Girls Input'!BF307</f>
        <v>0</v>
      </c>
      <c r="M336" s="209"/>
    </row>
    <row r="337" spans="12:13" x14ac:dyDescent="0.25">
      <c r="L337" s="209">
        <f>'Girls Input'!BF308</f>
        <v>0</v>
      </c>
      <c r="M337" s="209"/>
    </row>
    <row r="338" spans="12:13" x14ac:dyDescent="0.25">
      <c r="L338" s="209">
        <f>'Girls Input'!BF309</f>
        <v>0</v>
      </c>
      <c r="M338" s="209"/>
    </row>
    <row r="339" spans="12:13" x14ac:dyDescent="0.25">
      <c r="L339" s="209">
        <f>'Girls Input'!BF310</f>
        <v>0</v>
      </c>
      <c r="M339" s="209"/>
    </row>
    <row r="340" spans="12:13" x14ac:dyDescent="0.25">
      <c r="L340" s="209">
        <f>'Girls Input'!BF311</f>
        <v>0</v>
      </c>
      <c r="M340" s="209"/>
    </row>
    <row r="341" spans="12:13" x14ac:dyDescent="0.25">
      <c r="L341" s="209">
        <f>'Girls Input'!BF312</f>
        <v>0</v>
      </c>
      <c r="M341" s="209"/>
    </row>
    <row r="342" spans="12:13" x14ac:dyDescent="0.25">
      <c r="L342" s="209">
        <f>'Girls Input'!BF313</f>
        <v>0</v>
      </c>
      <c r="M342" s="209"/>
    </row>
    <row r="343" spans="12:13" x14ac:dyDescent="0.25">
      <c r="L343" s="209">
        <f>'Girls Input'!BF314</f>
        <v>0</v>
      </c>
      <c r="M343" s="209"/>
    </row>
    <row r="344" spans="12:13" x14ac:dyDescent="0.25">
      <c r="L344" s="209">
        <f>'Girls Input'!BF315</f>
        <v>0</v>
      </c>
      <c r="M344" s="209"/>
    </row>
    <row r="345" spans="12:13" x14ac:dyDescent="0.25">
      <c r="L345" s="209">
        <f>'Girls Input'!BF316</f>
        <v>0</v>
      </c>
      <c r="M345" s="209"/>
    </row>
    <row r="346" spans="12:13" x14ac:dyDescent="0.25">
      <c r="L346" s="209">
        <f>'Girls Input'!BF317</f>
        <v>0</v>
      </c>
      <c r="M346" s="209"/>
    </row>
    <row r="347" spans="12:13" x14ac:dyDescent="0.25">
      <c r="L347" s="209">
        <f>'Girls Input'!BF318</f>
        <v>0</v>
      </c>
      <c r="M347" s="209"/>
    </row>
    <row r="348" spans="12:13" x14ac:dyDescent="0.25">
      <c r="L348" s="209">
        <f>'Girls Input'!BF319</f>
        <v>0</v>
      </c>
      <c r="M348" s="209"/>
    </row>
    <row r="349" spans="12:13" x14ac:dyDescent="0.25">
      <c r="L349" s="209">
        <f>'Girls Input'!BF320</f>
        <v>0</v>
      </c>
      <c r="M349" s="209"/>
    </row>
    <row r="350" spans="12:13" x14ac:dyDescent="0.25">
      <c r="L350" s="209">
        <f>'Girls Input'!BF321</f>
        <v>0</v>
      </c>
      <c r="M350" s="209"/>
    </row>
    <row r="351" spans="12:13" x14ac:dyDescent="0.25">
      <c r="L351" s="209">
        <f>'Girls Input'!BF322</f>
        <v>0</v>
      </c>
      <c r="M351" s="209"/>
    </row>
    <row r="352" spans="12:13" x14ac:dyDescent="0.25">
      <c r="L352" s="209">
        <f>'Girls Input'!BF323</f>
        <v>0</v>
      </c>
      <c r="M352" s="209"/>
    </row>
    <row r="353" spans="12:13" x14ac:dyDescent="0.25">
      <c r="L353" s="209">
        <f>'Girls Input'!BF324</f>
        <v>0</v>
      </c>
      <c r="M353" s="209"/>
    </row>
    <row r="354" spans="12:13" x14ac:dyDescent="0.25">
      <c r="L354" s="209">
        <f>'Girls Input'!BF325</f>
        <v>0</v>
      </c>
      <c r="M354" s="209"/>
    </row>
    <row r="355" spans="12:13" x14ac:dyDescent="0.25">
      <c r="L355" s="209">
        <f>'Girls Input'!BF326</f>
        <v>0</v>
      </c>
      <c r="M355" s="209"/>
    </row>
    <row r="356" spans="12:13" x14ac:dyDescent="0.25">
      <c r="L356" s="209">
        <f>'Girls Input'!BF327</f>
        <v>0</v>
      </c>
      <c r="M356" s="209"/>
    </row>
    <row r="357" spans="12:13" x14ac:dyDescent="0.25">
      <c r="L357" s="209">
        <f>'Girls Input'!BF328</f>
        <v>0</v>
      </c>
      <c r="M357" s="209"/>
    </row>
    <row r="358" spans="12:13" x14ac:dyDescent="0.25">
      <c r="L358" s="209">
        <f>'Girls Input'!BF329</f>
        <v>0</v>
      </c>
      <c r="M358" s="209"/>
    </row>
    <row r="359" spans="12:13" x14ac:dyDescent="0.25">
      <c r="L359" s="209">
        <f>'Girls Input'!BF330</f>
        <v>0</v>
      </c>
      <c r="M359" s="209"/>
    </row>
    <row r="360" spans="12:13" x14ac:dyDescent="0.25">
      <c r="L360" s="209">
        <f>'Girls Input'!BF331</f>
        <v>0</v>
      </c>
      <c r="M360" s="209"/>
    </row>
    <row r="361" spans="12:13" x14ac:dyDescent="0.25">
      <c r="L361" s="209">
        <f>'Girls Input'!BF332</f>
        <v>0</v>
      </c>
      <c r="M361" s="209"/>
    </row>
    <row r="362" spans="12:13" x14ac:dyDescent="0.25">
      <c r="L362" s="209">
        <f>'Girls Input'!BF333</f>
        <v>0</v>
      </c>
      <c r="M362" s="209"/>
    </row>
    <row r="363" spans="12:13" x14ac:dyDescent="0.25">
      <c r="L363" s="209">
        <f>'Girls Input'!BF334</f>
        <v>0</v>
      </c>
      <c r="M363" s="209"/>
    </row>
    <row r="364" spans="12:13" x14ac:dyDescent="0.25">
      <c r="L364" s="209">
        <f>'Girls Input'!BF335</f>
        <v>0</v>
      </c>
      <c r="M364" s="209"/>
    </row>
    <row r="365" spans="12:13" x14ac:dyDescent="0.25">
      <c r="L365" s="209">
        <f>'Girls Input'!BF336</f>
        <v>0</v>
      </c>
      <c r="M365" s="209"/>
    </row>
    <row r="366" spans="12:13" x14ac:dyDescent="0.25">
      <c r="L366" s="209">
        <f>'Girls Input'!BF337</f>
        <v>0</v>
      </c>
      <c r="M366" s="209"/>
    </row>
    <row r="367" spans="12:13" x14ac:dyDescent="0.25">
      <c r="L367" s="209">
        <f>'Girls Input'!BF338</f>
        <v>0</v>
      </c>
      <c r="M367" s="209"/>
    </row>
    <row r="368" spans="12:13" x14ac:dyDescent="0.25">
      <c r="L368" s="209">
        <f>'Girls Input'!BF339</f>
        <v>0</v>
      </c>
      <c r="M368" s="209"/>
    </row>
    <row r="369" spans="12:13" x14ac:dyDescent="0.25">
      <c r="L369" s="209">
        <f>'Girls Input'!BF340</f>
        <v>0</v>
      </c>
      <c r="M369" s="209"/>
    </row>
    <row r="370" spans="12:13" x14ac:dyDescent="0.25">
      <c r="L370" s="209">
        <f>'Girls Input'!BF341</f>
        <v>0</v>
      </c>
      <c r="M370" s="209"/>
    </row>
    <row r="371" spans="12:13" x14ac:dyDescent="0.25">
      <c r="L371" s="209">
        <f>'Girls Input'!BF342</f>
        <v>0</v>
      </c>
      <c r="M371" s="209"/>
    </row>
    <row r="372" spans="12:13" x14ac:dyDescent="0.25">
      <c r="L372" s="209">
        <f>'Girls Input'!BF343</f>
        <v>0</v>
      </c>
      <c r="M372" s="209"/>
    </row>
    <row r="373" spans="12:13" x14ac:dyDescent="0.25">
      <c r="L373" s="209">
        <f>'Girls Input'!BF344</f>
        <v>0</v>
      </c>
      <c r="M373" s="209"/>
    </row>
    <row r="374" spans="12:13" x14ac:dyDescent="0.25">
      <c r="L374" s="209">
        <f>'Girls Input'!BF345</f>
        <v>0</v>
      </c>
      <c r="M374" s="209"/>
    </row>
    <row r="375" spans="12:13" x14ac:dyDescent="0.25">
      <c r="L375" s="209">
        <f>'Girls Input'!BF346</f>
        <v>0</v>
      </c>
      <c r="M375" s="209"/>
    </row>
    <row r="376" spans="12:13" x14ac:dyDescent="0.25">
      <c r="L376" s="209">
        <f>'Girls Input'!BF347</f>
        <v>0</v>
      </c>
      <c r="M376" s="209"/>
    </row>
    <row r="377" spans="12:13" x14ac:dyDescent="0.25">
      <c r="L377" s="209">
        <f>'Girls Input'!BF348</f>
        <v>0</v>
      </c>
      <c r="M377" s="209"/>
    </row>
    <row r="378" spans="12:13" x14ac:dyDescent="0.25">
      <c r="L378" s="209">
        <f>'Girls Input'!BF349</f>
        <v>0</v>
      </c>
      <c r="M378" s="209"/>
    </row>
    <row r="379" spans="12:13" x14ac:dyDescent="0.25">
      <c r="L379" s="209">
        <f>'Girls Input'!BF350</f>
        <v>0</v>
      </c>
      <c r="M379" s="209"/>
    </row>
    <row r="380" spans="12:13" x14ac:dyDescent="0.25">
      <c r="L380" s="209">
        <f>'Girls Input'!BF351</f>
        <v>0</v>
      </c>
      <c r="M380" s="209"/>
    </row>
    <row r="381" spans="12:13" x14ac:dyDescent="0.25">
      <c r="L381" s="209">
        <f>'Girls Input'!BF352</f>
        <v>0</v>
      </c>
      <c r="M381" s="209"/>
    </row>
    <row r="382" spans="12:13" x14ac:dyDescent="0.25">
      <c r="L382" s="209">
        <f>'Girls Input'!BF353</f>
        <v>0</v>
      </c>
      <c r="M382" s="209"/>
    </row>
    <row r="383" spans="12:13" x14ac:dyDescent="0.25">
      <c r="L383" s="209">
        <f>'Girls Input'!BF354</f>
        <v>0</v>
      </c>
      <c r="M383" s="209"/>
    </row>
    <row r="384" spans="12:13" x14ac:dyDescent="0.25">
      <c r="L384" s="209">
        <f>'Girls Input'!BF355</f>
        <v>0</v>
      </c>
      <c r="M384" s="209"/>
    </row>
    <row r="385" spans="12:13" x14ac:dyDescent="0.25">
      <c r="L385" s="209">
        <f>'Girls Input'!BF356</f>
        <v>0</v>
      </c>
      <c r="M385" s="209"/>
    </row>
    <row r="386" spans="12:13" x14ac:dyDescent="0.25">
      <c r="L386" s="209">
        <f>'Girls Input'!BF357</f>
        <v>0</v>
      </c>
      <c r="M386" s="209"/>
    </row>
    <row r="387" spans="12:13" x14ac:dyDescent="0.25">
      <c r="L387" s="209">
        <f>'Girls Input'!BF358</f>
        <v>0</v>
      </c>
      <c r="M387" s="209"/>
    </row>
    <row r="388" spans="12:13" x14ac:dyDescent="0.25">
      <c r="L388" s="209">
        <f>'Girls Input'!BF359</f>
        <v>0</v>
      </c>
      <c r="M388" s="209"/>
    </row>
    <row r="389" spans="12:13" x14ac:dyDescent="0.25">
      <c r="L389" s="209">
        <f>'Girls Input'!BF360</f>
        <v>0</v>
      </c>
      <c r="M389" s="209"/>
    </row>
    <row r="390" spans="12:13" x14ac:dyDescent="0.25">
      <c r="L390" s="209">
        <f>'Girls Input'!BF361</f>
        <v>0</v>
      </c>
      <c r="M390" s="209"/>
    </row>
    <row r="391" spans="12:13" x14ac:dyDescent="0.25">
      <c r="L391" s="209">
        <f>'Girls Input'!BF362</f>
        <v>0</v>
      </c>
      <c r="M391" s="209"/>
    </row>
    <row r="392" spans="12:13" x14ac:dyDescent="0.25">
      <c r="L392" s="209">
        <f>'Girls Input'!BF363</f>
        <v>0</v>
      </c>
      <c r="M392" s="209"/>
    </row>
    <row r="393" spans="12:13" x14ac:dyDescent="0.25">
      <c r="L393" s="209">
        <f>'Girls Input'!BF364</f>
        <v>0</v>
      </c>
      <c r="M393" s="209"/>
    </row>
    <row r="394" spans="12:13" x14ac:dyDescent="0.25">
      <c r="L394" s="209">
        <f>'Girls Input'!BF365</f>
        <v>0</v>
      </c>
      <c r="M394" s="209"/>
    </row>
    <row r="395" spans="12:13" x14ac:dyDescent="0.25">
      <c r="L395" s="209">
        <f>'Girls Input'!BF366</f>
        <v>0</v>
      </c>
      <c r="M395" s="209"/>
    </row>
    <row r="396" spans="12:13" x14ac:dyDescent="0.25">
      <c r="L396" s="209">
        <f>'Girls Input'!BF367</f>
        <v>0</v>
      </c>
      <c r="M396" s="209"/>
    </row>
    <row r="397" spans="12:13" x14ac:dyDescent="0.25">
      <c r="L397" s="209">
        <f>'Girls Input'!BF368</f>
        <v>0</v>
      </c>
      <c r="M397" s="209"/>
    </row>
    <row r="398" spans="12:13" x14ac:dyDescent="0.25">
      <c r="L398" s="209">
        <f>'Girls Input'!BF369</f>
        <v>0</v>
      </c>
      <c r="M398" s="209"/>
    </row>
    <row r="399" spans="12:13" x14ac:dyDescent="0.25">
      <c r="L399" s="209">
        <f>'Girls Input'!BF370</f>
        <v>0</v>
      </c>
      <c r="M399" s="209"/>
    </row>
    <row r="400" spans="12:13" x14ac:dyDescent="0.25">
      <c r="L400" s="209">
        <f>'Girls Input'!BF371</f>
        <v>0</v>
      </c>
      <c r="M400" s="209"/>
    </row>
    <row r="401" spans="12:13" x14ac:dyDescent="0.25">
      <c r="L401" s="209">
        <f>'Girls Input'!BF372</f>
        <v>0</v>
      </c>
      <c r="M401" s="209"/>
    </row>
    <row r="402" spans="12:13" x14ac:dyDescent="0.25">
      <c r="L402" s="209">
        <f>'Girls Input'!BF373</f>
        <v>0</v>
      </c>
      <c r="M402" s="209"/>
    </row>
    <row r="403" spans="12:13" x14ac:dyDescent="0.25">
      <c r="L403" s="209">
        <f>'Girls Input'!BF374</f>
        <v>0</v>
      </c>
      <c r="M403" s="209"/>
    </row>
    <row r="404" spans="12:13" x14ac:dyDescent="0.25">
      <c r="L404" s="209">
        <f>'Girls Input'!BF375</f>
        <v>0</v>
      </c>
      <c r="M404" s="209"/>
    </row>
    <row r="405" spans="12:13" x14ac:dyDescent="0.25">
      <c r="L405" s="209">
        <f>'Girls Input'!BF376</f>
        <v>0</v>
      </c>
      <c r="M405" s="209"/>
    </row>
    <row r="406" spans="12:13" x14ac:dyDescent="0.25">
      <c r="L406" s="209">
        <f>'Girls Input'!BF377</f>
        <v>0</v>
      </c>
      <c r="M406" s="209"/>
    </row>
    <row r="407" spans="12:13" x14ac:dyDescent="0.25">
      <c r="L407" s="209">
        <f>'Girls Input'!BF378</f>
        <v>0</v>
      </c>
      <c r="M407" s="209"/>
    </row>
    <row r="408" spans="12:13" x14ac:dyDescent="0.25">
      <c r="L408" s="209">
        <f>'Girls Input'!BF379</f>
        <v>0</v>
      </c>
      <c r="M408" s="209"/>
    </row>
    <row r="409" spans="12:13" x14ac:dyDescent="0.25">
      <c r="L409" s="209">
        <f>'Girls Input'!BF380</f>
        <v>0</v>
      </c>
      <c r="M409" s="209"/>
    </row>
    <row r="410" spans="12:13" x14ac:dyDescent="0.25">
      <c r="L410" s="209">
        <f>'Girls Input'!BF381</f>
        <v>0</v>
      </c>
      <c r="M410" s="209"/>
    </row>
    <row r="411" spans="12:13" x14ac:dyDescent="0.25">
      <c r="L411" s="209">
        <f>'Girls Input'!BF382</f>
        <v>0</v>
      </c>
      <c r="M411" s="209"/>
    </row>
    <row r="412" spans="12:13" x14ac:dyDescent="0.25">
      <c r="L412" s="209">
        <f>'Girls Input'!BF383</f>
        <v>0</v>
      </c>
      <c r="M412" s="209"/>
    </row>
    <row r="413" spans="12:13" x14ac:dyDescent="0.25">
      <c r="L413" s="209">
        <f>'Girls Input'!BF384</f>
        <v>0</v>
      </c>
      <c r="M413" s="209"/>
    </row>
    <row r="414" spans="12:13" x14ac:dyDescent="0.25">
      <c r="L414" s="209">
        <f>'Girls Input'!BF385</f>
        <v>0</v>
      </c>
      <c r="M414" s="209"/>
    </row>
    <row r="415" spans="12:13" x14ac:dyDescent="0.25">
      <c r="L415" s="209">
        <f>'Girls Input'!BF386</f>
        <v>0</v>
      </c>
      <c r="M415" s="209"/>
    </row>
    <row r="416" spans="12:13" x14ac:dyDescent="0.25">
      <c r="L416" s="209">
        <f>'Girls Input'!BF387</f>
        <v>0</v>
      </c>
      <c r="M416" s="209"/>
    </row>
    <row r="417" spans="12:13" x14ac:dyDescent="0.25">
      <c r="L417" s="209">
        <f>'Girls Input'!BF388</f>
        <v>0</v>
      </c>
      <c r="M417" s="209"/>
    </row>
    <row r="418" spans="12:13" x14ac:dyDescent="0.25">
      <c r="L418" s="209">
        <f>'Girls Input'!BF389</f>
        <v>0</v>
      </c>
      <c r="M418" s="209"/>
    </row>
    <row r="419" spans="12:13" x14ac:dyDescent="0.25">
      <c r="L419" s="209">
        <f>'Girls Input'!BF390</f>
        <v>0</v>
      </c>
      <c r="M419" s="209"/>
    </row>
    <row r="420" spans="12:13" x14ac:dyDescent="0.25">
      <c r="L420" s="209">
        <f>'Girls Input'!BF391</f>
        <v>0</v>
      </c>
      <c r="M420" s="209"/>
    </row>
    <row r="421" spans="12:13" x14ac:dyDescent="0.25">
      <c r="L421" s="209">
        <f>'Girls Input'!BF392</f>
        <v>0</v>
      </c>
      <c r="M421" s="209"/>
    </row>
    <row r="422" spans="12:13" x14ac:dyDescent="0.25">
      <c r="L422" s="209">
        <f>'Girls Input'!BF393</f>
        <v>0</v>
      </c>
      <c r="M422" s="209"/>
    </row>
    <row r="423" spans="12:13" x14ac:dyDescent="0.25">
      <c r="L423" s="209">
        <f>'Girls Input'!BF394</f>
        <v>0</v>
      </c>
      <c r="M423" s="209"/>
    </row>
    <row r="424" spans="12:13" x14ac:dyDescent="0.25">
      <c r="L424" s="209">
        <f>'Girls Input'!BF395</f>
        <v>0</v>
      </c>
      <c r="M424" s="209"/>
    </row>
    <row r="425" spans="12:13" x14ac:dyDescent="0.25">
      <c r="L425" s="209">
        <f>'Girls Input'!BF396</f>
        <v>0</v>
      </c>
      <c r="M425" s="209"/>
    </row>
    <row r="426" spans="12:13" x14ac:dyDescent="0.25">
      <c r="L426" s="209">
        <f>'Girls Input'!BF397</f>
        <v>0</v>
      </c>
      <c r="M426" s="209"/>
    </row>
    <row r="427" spans="12:13" x14ac:dyDescent="0.25">
      <c r="L427" s="209">
        <f>'Girls Input'!BF398</f>
        <v>0</v>
      </c>
      <c r="M427" s="209"/>
    </row>
    <row r="428" spans="12:13" x14ac:dyDescent="0.25">
      <c r="L428" s="209">
        <f>'Girls Input'!BF399</f>
        <v>0</v>
      </c>
      <c r="M428" s="209"/>
    </row>
    <row r="429" spans="12:13" x14ac:dyDescent="0.25">
      <c r="L429" s="209">
        <f>'Girls Input'!BF400</f>
        <v>0</v>
      </c>
      <c r="M429" s="209"/>
    </row>
    <row r="430" spans="12:13" x14ac:dyDescent="0.25">
      <c r="L430" s="209">
        <f>'Girls Input'!BF401</f>
        <v>0</v>
      </c>
      <c r="M430" s="209"/>
    </row>
    <row r="431" spans="12:13" x14ac:dyDescent="0.25">
      <c r="L431" s="209">
        <f>'Girls Input'!BF402</f>
        <v>0</v>
      </c>
      <c r="M431" s="209"/>
    </row>
    <row r="432" spans="12:13" x14ac:dyDescent="0.25">
      <c r="L432" s="209">
        <f>'Girls Input'!BF403</f>
        <v>0</v>
      </c>
      <c r="M432" s="209"/>
    </row>
    <row r="433" spans="12:13" x14ac:dyDescent="0.25">
      <c r="L433" s="209">
        <f>'Girls Input'!BF404</f>
        <v>0</v>
      </c>
      <c r="M433" s="209"/>
    </row>
    <row r="434" spans="12:13" x14ac:dyDescent="0.25">
      <c r="L434" s="209">
        <f>'Girls Input'!BF405</f>
        <v>0</v>
      </c>
      <c r="M434" s="209"/>
    </row>
    <row r="435" spans="12:13" x14ac:dyDescent="0.25">
      <c r="L435" s="209">
        <f>'Girls Input'!BF406</f>
        <v>0</v>
      </c>
      <c r="M435" s="209"/>
    </row>
    <row r="436" spans="12:13" x14ac:dyDescent="0.25">
      <c r="L436" s="209">
        <f>'Girls Input'!BF407</f>
        <v>0</v>
      </c>
      <c r="M436" s="209"/>
    </row>
    <row r="437" spans="12:13" x14ac:dyDescent="0.25">
      <c r="L437" s="209">
        <f>'Girls Input'!BF408</f>
        <v>0</v>
      </c>
      <c r="M437" s="209"/>
    </row>
    <row r="438" spans="12:13" x14ac:dyDescent="0.25">
      <c r="L438" s="209">
        <f>'Girls Input'!BF409</f>
        <v>0</v>
      </c>
      <c r="M438" s="209"/>
    </row>
    <row r="439" spans="12:13" x14ac:dyDescent="0.25">
      <c r="L439" s="209">
        <f>'Girls Input'!BF410</f>
        <v>0</v>
      </c>
      <c r="M439" s="209"/>
    </row>
    <row r="440" spans="12:13" x14ac:dyDescent="0.25">
      <c r="L440" s="209">
        <f>'Girls Input'!BF411</f>
        <v>0</v>
      </c>
      <c r="M440" s="209"/>
    </row>
    <row r="441" spans="12:13" x14ac:dyDescent="0.25">
      <c r="L441" s="209">
        <f>'Girls Input'!BF412</f>
        <v>0</v>
      </c>
      <c r="M441" s="209"/>
    </row>
    <row r="442" spans="12:13" x14ac:dyDescent="0.25">
      <c r="L442" s="209">
        <f>'Girls Input'!BF413</f>
        <v>0</v>
      </c>
      <c r="M442" s="209"/>
    </row>
    <row r="443" spans="12:13" x14ac:dyDescent="0.25">
      <c r="L443" s="209">
        <f>'Girls Input'!BF414</f>
        <v>0</v>
      </c>
      <c r="M443" s="209"/>
    </row>
    <row r="444" spans="12:13" x14ac:dyDescent="0.25">
      <c r="L444" s="209">
        <f>'Girls Input'!BF415</f>
        <v>0</v>
      </c>
      <c r="M444" s="209"/>
    </row>
    <row r="445" spans="12:13" x14ac:dyDescent="0.25">
      <c r="L445" s="209">
        <f>'Girls Input'!BF416</f>
        <v>0</v>
      </c>
      <c r="M445" s="209"/>
    </row>
    <row r="446" spans="12:13" x14ac:dyDescent="0.25">
      <c r="L446" s="209">
        <f>'Girls Input'!BF417</f>
        <v>0</v>
      </c>
      <c r="M446" s="209"/>
    </row>
    <row r="447" spans="12:13" x14ac:dyDescent="0.25">
      <c r="L447" s="209">
        <f>'Girls Input'!BF418</f>
        <v>0</v>
      </c>
      <c r="M447" s="209"/>
    </row>
    <row r="448" spans="12:13" x14ac:dyDescent="0.25">
      <c r="L448" s="209">
        <f>'Girls Input'!BF419</f>
        <v>0</v>
      </c>
      <c r="M448" s="209"/>
    </row>
    <row r="449" spans="12:13" x14ac:dyDescent="0.25">
      <c r="L449" s="209">
        <f>'Girls Input'!BF420</f>
        <v>0</v>
      </c>
      <c r="M449" s="209"/>
    </row>
    <row r="450" spans="12:13" x14ac:dyDescent="0.25">
      <c r="L450" s="209">
        <f>'Girls Input'!BF421</f>
        <v>0</v>
      </c>
      <c r="M450" s="209"/>
    </row>
    <row r="451" spans="12:13" x14ac:dyDescent="0.25">
      <c r="L451" s="209">
        <f>'Girls Input'!BF422</f>
        <v>0</v>
      </c>
      <c r="M451" s="209"/>
    </row>
    <row r="452" spans="12:13" x14ac:dyDescent="0.25">
      <c r="L452" s="209">
        <f>'Girls Input'!BF423</f>
        <v>0</v>
      </c>
      <c r="M452" s="209"/>
    </row>
    <row r="453" spans="12:13" x14ac:dyDescent="0.25">
      <c r="L453" s="209">
        <f>'Girls Input'!BF424</f>
        <v>0</v>
      </c>
      <c r="M453" s="209"/>
    </row>
    <row r="454" spans="12:13" x14ac:dyDescent="0.25">
      <c r="L454" s="209">
        <f>'Girls Input'!BF425</f>
        <v>0</v>
      </c>
      <c r="M454" s="209"/>
    </row>
    <row r="455" spans="12:13" x14ac:dyDescent="0.25">
      <c r="L455" s="209">
        <f>'Girls Input'!BF426</f>
        <v>0</v>
      </c>
      <c r="M455" s="209"/>
    </row>
    <row r="456" spans="12:13" x14ac:dyDescent="0.25">
      <c r="L456" s="209">
        <f>'Girls Input'!BF427</f>
        <v>0</v>
      </c>
      <c r="M456" s="209"/>
    </row>
    <row r="457" spans="12:13" x14ac:dyDescent="0.25">
      <c r="L457" s="209">
        <f>'Girls Input'!BF428</f>
        <v>0</v>
      </c>
      <c r="M457" s="209"/>
    </row>
    <row r="458" spans="12:13" x14ac:dyDescent="0.25">
      <c r="L458" s="209">
        <f>'Girls Input'!BF429</f>
        <v>0</v>
      </c>
      <c r="M458" s="209"/>
    </row>
    <row r="459" spans="12:13" x14ac:dyDescent="0.25">
      <c r="L459" s="209">
        <f>'Girls Input'!BF430</f>
        <v>0</v>
      </c>
      <c r="M459" s="209"/>
    </row>
    <row r="460" spans="12:13" x14ac:dyDescent="0.25">
      <c r="L460" s="209">
        <f>'Girls Input'!BF431</f>
        <v>0</v>
      </c>
      <c r="M460" s="209"/>
    </row>
    <row r="461" spans="12:13" x14ac:dyDescent="0.25">
      <c r="L461" s="209">
        <f>'Girls Input'!BF432</f>
        <v>0</v>
      </c>
      <c r="M461" s="209"/>
    </row>
    <row r="462" spans="12:13" x14ac:dyDescent="0.25">
      <c r="L462" s="209">
        <f>'Girls Input'!BF433</f>
        <v>0</v>
      </c>
      <c r="M462" s="209"/>
    </row>
    <row r="463" spans="12:13" x14ac:dyDescent="0.25">
      <c r="L463" s="209">
        <f>'Girls Input'!BF434</f>
        <v>0</v>
      </c>
      <c r="M463" s="209"/>
    </row>
    <row r="464" spans="12:13" x14ac:dyDescent="0.25">
      <c r="L464" s="209">
        <f>'Girls Input'!BF435</f>
        <v>0</v>
      </c>
      <c r="M464" s="209"/>
    </row>
    <row r="465" spans="12:13" x14ac:dyDescent="0.25">
      <c r="L465" s="209">
        <f>'Girls Input'!BF436</f>
        <v>0</v>
      </c>
      <c r="M465" s="209"/>
    </row>
    <row r="466" spans="12:13" x14ac:dyDescent="0.25">
      <c r="L466" s="209">
        <f>'Girls Input'!BF437</f>
        <v>0</v>
      </c>
      <c r="M466" s="209"/>
    </row>
    <row r="467" spans="12:13" x14ac:dyDescent="0.25">
      <c r="L467" s="209">
        <f>'Girls Input'!BF438</f>
        <v>0</v>
      </c>
      <c r="M467" s="209"/>
    </row>
    <row r="468" spans="12:13" x14ac:dyDescent="0.25">
      <c r="L468" s="209">
        <f>'Girls Input'!BF439</f>
        <v>0</v>
      </c>
      <c r="M468" s="209"/>
    </row>
    <row r="469" spans="12:13" x14ac:dyDescent="0.25">
      <c r="L469" s="209">
        <f>'Girls Input'!BF440</f>
        <v>0</v>
      </c>
      <c r="M469" s="209"/>
    </row>
    <row r="470" spans="12:13" x14ac:dyDescent="0.25">
      <c r="L470" s="209">
        <f>'Girls Input'!BF441</f>
        <v>0</v>
      </c>
      <c r="M470" s="209"/>
    </row>
    <row r="471" spans="12:13" x14ac:dyDescent="0.25">
      <c r="L471" s="209">
        <f>'Girls Input'!BF442</f>
        <v>0</v>
      </c>
      <c r="M471" s="209"/>
    </row>
    <row r="472" spans="12:13" x14ac:dyDescent="0.25">
      <c r="L472" s="209">
        <f>'Girls Input'!BF443</f>
        <v>0</v>
      </c>
      <c r="M472" s="209"/>
    </row>
    <row r="473" spans="12:13" x14ac:dyDescent="0.25">
      <c r="L473" s="209">
        <f>'Girls Input'!BF444</f>
        <v>0</v>
      </c>
      <c r="M473" s="209"/>
    </row>
    <row r="474" spans="12:13" x14ac:dyDescent="0.25">
      <c r="L474" s="209">
        <f>'Girls Input'!BF445</f>
        <v>0</v>
      </c>
      <c r="M474" s="209"/>
    </row>
    <row r="475" spans="12:13" x14ac:dyDescent="0.25">
      <c r="L475" s="209">
        <f>'Girls Input'!BF446</f>
        <v>0</v>
      </c>
      <c r="M475" s="209"/>
    </row>
    <row r="476" spans="12:13" x14ac:dyDescent="0.25">
      <c r="L476" s="209">
        <f>'Girls Input'!BF447</f>
        <v>0</v>
      </c>
      <c r="M476" s="209"/>
    </row>
    <row r="477" spans="12:13" x14ac:dyDescent="0.25">
      <c r="L477" s="209">
        <f>'Girls Input'!BF448</f>
        <v>0</v>
      </c>
      <c r="M477" s="209"/>
    </row>
    <row r="478" spans="12:13" x14ac:dyDescent="0.25">
      <c r="L478" s="209">
        <f>'Girls Input'!BF449</f>
        <v>0</v>
      </c>
      <c r="M478" s="209"/>
    </row>
    <row r="479" spans="12:13" x14ac:dyDescent="0.25">
      <c r="L479" s="209">
        <f>'Girls Input'!BF450</f>
        <v>0</v>
      </c>
      <c r="M479" s="209"/>
    </row>
    <row r="480" spans="12:13" x14ac:dyDescent="0.25">
      <c r="L480" s="209">
        <f>'Girls Input'!BF451</f>
        <v>0</v>
      </c>
      <c r="M480" s="209"/>
    </row>
    <row r="481" spans="12:13" x14ac:dyDescent="0.25">
      <c r="L481" s="209">
        <f>'Girls Input'!BF452</f>
        <v>0</v>
      </c>
      <c r="M481" s="209"/>
    </row>
    <row r="482" spans="12:13" x14ac:dyDescent="0.25">
      <c r="L482" s="209">
        <f>'Girls Input'!BF453</f>
        <v>0</v>
      </c>
      <c r="M482" s="209"/>
    </row>
    <row r="483" spans="12:13" x14ac:dyDescent="0.25">
      <c r="L483" s="209">
        <f>'Girls Input'!BF454</f>
        <v>0</v>
      </c>
      <c r="M483" s="209"/>
    </row>
    <row r="484" spans="12:13" x14ac:dyDescent="0.25">
      <c r="L484" s="209">
        <f>'Girls Input'!BF455</f>
        <v>0</v>
      </c>
      <c r="M484" s="209"/>
    </row>
    <row r="485" spans="12:13" x14ac:dyDescent="0.25">
      <c r="L485" s="209">
        <f>'Girls Input'!BF456</f>
        <v>0</v>
      </c>
      <c r="M485" s="209"/>
    </row>
    <row r="486" spans="12:13" x14ac:dyDescent="0.25">
      <c r="L486" s="209">
        <f>'Girls Input'!BF457</f>
        <v>0</v>
      </c>
      <c r="M486" s="209"/>
    </row>
    <row r="487" spans="12:13" x14ac:dyDescent="0.25">
      <c r="L487" s="209">
        <f>'Girls Input'!BF458</f>
        <v>0</v>
      </c>
      <c r="M487" s="209"/>
    </row>
    <row r="488" spans="12:13" x14ac:dyDescent="0.25">
      <c r="L488" s="209">
        <f>'Girls Input'!BF459</f>
        <v>0</v>
      </c>
      <c r="M488" s="209"/>
    </row>
    <row r="489" spans="12:13" x14ac:dyDescent="0.25">
      <c r="L489" s="209">
        <f>'Girls Input'!BF460</f>
        <v>0</v>
      </c>
      <c r="M489" s="209"/>
    </row>
    <row r="490" spans="12:13" x14ac:dyDescent="0.25">
      <c r="L490" s="209">
        <f>'Girls Input'!BF461</f>
        <v>0</v>
      </c>
      <c r="M490" s="209"/>
    </row>
    <row r="491" spans="12:13" x14ac:dyDescent="0.25">
      <c r="L491" s="209">
        <f>'Girls Input'!BF462</f>
        <v>0</v>
      </c>
      <c r="M491" s="209"/>
    </row>
    <row r="492" spans="12:13" x14ac:dyDescent="0.25">
      <c r="L492" s="209">
        <f>'Girls Input'!BF463</f>
        <v>0</v>
      </c>
      <c r="M492" s="209"/>
    </row>
    <row r="493" spans="12:13" x14ac:dyDescent="0.25">
      <c r="L493" s="209">
        <f>'Girls Input'!BF464</f>
        <v>0</v>
      </c>
      <c r="M493" s="209"/>
    </row>
    <row r="494" spans="12:13" x14ac:dyDescent="0.25">
      <c r="L494" s="209">
        <f>'Girls Input'!BF465</f>
        <v>0</v>
      </c>
      <c r="M494" s="209"/>
    </row>
    <row r="495" spans="12:13" x14ac:dyDescent="0.25">
      <c r="L495" s="209">
        <f>'Girls Input'!BF466</f>
        <v>0</v>
      </c>
      <c r="M495" s="209"/>
    </row>
    <row r="496" spans="12:13" x14ac:dyDescent="0.25">
      <c r="L496" s="209">
        <f>'Girls Input'!BF467</f>
        <v>0</v>
      </c>
      <c r="M496" s="209"/>
    </row>
    <row r="497" spans="12:13" x14ac:dyDescent="0.25">
      <c r="L497" s="209">
        <f>'Girls Input'!BF468</f>
        <v>0</v>
      </c>
      <c r="M497" s="209"/>
    </row>
    <row r="498" spans="12:13" x14ac:dyDescent="0.25">
      <c r="L498" s="209">
        <f>'Girls Input'!BF469</f>
        <v>0</v>
      </c>
      <c r="M498" s="209"/>
    </row>
    <row r="499" spans="12:13" x14ac:dyDescent="0.25">
      <c r="L499" s="209">
        <f>'Girls Input'!BF470</f>
        <v>0</v>
      </c>
      <c r="M499" s="209"/>
    </row>
    <row r="500" spans="12:13" x14ac:dyDescent="0.25">
      <c r="L500" s="209">
        <f>'Girls Input'!BF471</f>
        <v>0</v>
      </c>
      <c r="M500" s="209"/>
    </row>
    <row r="501" spans="12:13" x14ac:dyDescent="0.25">
      <c r="L501" s="209">
        <f>'Girls Input'!BF472</f>
        <v>0</v>
      </c>
      <c r="M501" s="209"/>
    </row>
    <row r="502" spans="12:13" x14ac:dyDescent="0.25">
      <c r="L502" s="209">
        <f>'Girls Input'!BF473</f>
        <v>0</v>
      </c>
      <c r="M502" s="209"/>
    </row>
    <row r="503" spans="12:13" x14ac:dyDescent="0.25">
      <c r="L503" s="209">
        <f>'Girls Input'!BF474</f>
        <v>0</v>
      </c>
      <c r="M503" s="209"/>
    </row>
    <row r="504" spans="12:13" x14ac:dyDescent="0.25">
      <c r="L504" s="209">
        <f>'Girls Input'!BF475</f>
        <v>0</v>
      </c>
      <c r="M504" s="209"/>
    </row>
    <row r="505" spans="12:13" x14ac:dyDescent="0.25">
      <c r="L505" s="209">
        <f>'Girls Input'!BF476</f>
        <v>0</v>
      </c>
      <c r="M505" s="209"/>
    </row>
    <row r="506" spans="12:13" x14ac:dyDescent="0.25">
      <c r="L506" s="209">
        <f>'Girls Input'!BF477</f>
        <v>0</v>
      </c>
      <c r="M506" s="209"/>
    </row>
    <row r="507" spans="12:13" x14ac:dyDescent="0.25">
      <c r="L507" s="209">
        <f>'Girls Input'!BF478</f>
        <v>0</v>
      </c>
      <c r="M507" s="209"/>
    </row>
    <row r="508" spans="12:13" x14ac:dyDescent="0.25">
      <c r="L508" s="209">
        <f>'Girls Input'!BF479</f>
        <v>0</v>
      </c>
      <c r="M508" s="209"/>
    </row>
    <row r="509" spans="12:13" x14ac:dyDescent="0.25">
      <c r="L509" s="209">
        <f>'Girls Input'!BF480</f>
        <v>0</v>
      </c>
      <c r="M509" s="209"/>
    </row>
    <row r="510" spans="12:13" x14ac:dyDescent="0.25">
      <c r="L510" s="209">
        <f>'Girls Input'!BF481</f>
        <v>0</v>
      </c>
      <c r="M510" s="209"/>
    </row>
    <row r="511" spans="12:13" x14ac:dyDescent="0.25">
      <c r="L511" s="209">
        <f>'Girls Input'!BF482</f>
        <v>0</v>
      </c>
      <c r="M511" s="209"/>
    </row>
    <row r="512" spans="12:13" x14ac:dyDescent="0.25">
      <c r="L512" s="209">
        <f>'Girls Input'!BF483</f>
        <v>0</v>
      </c>
      <c r="M512" s="209"/>
    </row>
    <row r="513" spans="12:13" x14ac:dyDescent="0.25">
      <c r="L513" s="209">
        <f>'Girls Input'!BF484</f>
        <v>0</v>
      </c>
      <c r="M513" s="209"/>
    </row>
    <row r="514" spans="12:13" x14ac:dyDescent="0.25">
      <c r="L514" s="209">
        <f>'Girls Input'!BF485</f>
        <v>0</v>
      </c>
      <c r="M514" s="209"/>
    </row>
    <row r="515" spans="12:13" x14ac:dyDescent="0.25">
      <c r="L515" s="209">
        <f>'Girls Input'!BF486</f>
        <v>0</v>
      </c>
      <c r="M515" s="209"/>
    </row>
    <row r="516" spans="12:13" x14ac:dyDescent="0.25">
      <c r="L516" s="209">
        <f>'Girls Input'!BF487</f>
        <v>0</v>
      </c>
      <c r="M516" s="209"/>
    </row>
    <row r="517" spans="12:13" x14ac:dyDescent="0.25">
      <c r="L517" s="209">
        <f>'Girls Input'!BF488</f>
        <v>0</v>
      </c>
      <c r="M517" s="209"/>
    </row>
    <row r="518" spans="12:13" x14ac:dyDescent="0.25">
      <c r="L518" s="209">
        <f>'Girls Input'!BF489</f>
        <v>0</v>
      </c>
      <c r="M518" s="209"/>
    </row>
    <row r="519" spans="12:13" x14ac:dyDescent="0.25">
      <c r="L519" s="209">
        <f>'Girls Input'!BF490</f>
        <v>0</v>
      </c>
      <c r="M519" s="209"/>
    </row>
    <row r="520" spans="12:13" x14ac:dyDescent="0.25">
      <c r="L520" s="209">
        <f>'Girls Input'!BF491</f>
        <v>0</v>
      </c>
      <c r="M520" s="209"/>
    </row>
    <row r="521" spans="12:13" x14ac:dyDescent="0.25">
      <c r="L521" s="209">
        <f>'Girls Input'!BF492</f>
        <v>0</v>
      </c>
      <c r="M521" s="209"/>
    </row>
    <row r="522" spans="12:13" x14ac:dyDescent="0.25">
      <c r="L522" s="209">
        <f>'Girls Input'!BF493</f>
        <v>0</v>
      </c>
      <c r="M522" s="209"/>
    </row>
    <row r="523" spans="12:13" x14ac:dyDescent="0.25">
      <c r="L523" s="209">
        <f>'Girls Input'!BF494</f>
        <v>0</v>
      </c>
      <c r="M523" s="209"/>
    </row>
    <row r="524" spans="12:13" x14ac:dyDescent="0.25">
      <c r="L524" s="209">
        <f>'Girls Input'!BF495</f>
        <v>0</v>
      </c>
      <c r="M524" s="209"/>
    </row>
    <row r="525" spans="12:13" x14ac:dyDescent="0.25">
      <c r="L525" s="209">
        <f>'Girls Input'!BF496</f>
        <v>0</v>
      </c>
      <c r="M525" s="209"/>
    </row>
    <row r="526" spans="12:13" x14ac:dyDescent="0.25">
      <c r="L526" s="209">
        <f>'Girls Input'!BF497</f>
        <v>0</v>
      </c>
      <c r="M526" s="209"/>
    </row>
    <row r="527" spans="12:13" x14ac:dyDescent="0.25">
      <c r="L527" s="209">
        <f>'Girls Input'!BF498</f>
        <v>0</v>
      </c>
      <c r="M527" s="209"/>
    </row>
    <row r="528" spans="12:13" x14ac:dyDescent="0.25">
      <c r="L528" s="209">
        <f>'Girls Input'!BF499</f>
        <v>0</v>
      </c>
      <c r="M528" s="209"/>
    </row>
    <row r="529" spans="12:13" x14ac:dyDescent="0.25">
      <c r="L529" s="209">
        <f>'Girls Input'!BF500</f>
        <v>0</v>
      </c>
      <c r="M529" s="209"/>
    </row>
    <row r="530" spans="12:13" x14ac:dyDescent="0.25">
      <c r="L530" s="209">
        <f>'Girls Input'!BF501</f>
        <v>0</v>
      </c>
      <c r="M530" s="209"/>
    </row>
    <row r="531" spans="12:13" x14ac:dyDescent="0.25">
      <c r="L531" s="209">
        <f>'Girls Input'!BF502</f>
        <v>0</v>
      </c>
      <c r="M531" s="209"/>
    </row>
    <row r="532" spans="12:13" x14ac:dyDescent="0.25">
      <c r="L532" s="209">
        <f>'Girls Input'!BF503</f>
        <v>0</v>
      </c>
      <c r="M532" s="209"/>
    </row>
    <row r="533" spans="12:13" x14ac:dyDescent="0.25">
      <c r="L533" s="209">
        <f>'Girls Input'!BF504</f>
        <v>0</v>
      </c>
      <c r="M533" s="209"/>
    </row>
    <row r="534" spans="12:13" x14ac:dyDescent="0.25">
      <c r="L534" s="209">
        <f>'Girls Input'!BF505</f>
        <v>0</v>
      </c>
      <c r="M534" s="209"/>
    </row>
    <row r="535" spans="12:13" x14ac:dyDescent="0.25">
      <c r="L535" s="209">
        <f>'Girls Input'!BF506</f>
        <v>0</v>
      </c>
      <c r="M535" s="209"/>
    </row>
    <row r="536" spans="12:13" x14ac:dyDescent="0.25">
      <c r="L536" s="209">
        <f>'Girls Input'!BF507</f>
        <v>0</v>
      </c>
      <c r="M536" s="209"/>
    </row>
    <row r="537" spans="12:13" x14ac:dyDescent="0.25">
      <c r="L537" s="209">
        <f>'Girls Input'!BF508</f>
        <v>0</v>
      </c>
      <c r="M537" s="209"/>
    </row>
    <row r="538" spans="12:13" x14ac:dyDescent="0.25">
      <c r="L538" s="209">
        <f>'Girls Input'!BF509</f>
        <v>0</v>
      </c>
      <c r="M538" s="209"/>
    </row>
    <row r="539" spans="12:13" x14ac:dyDescent="0.25">
      <c r="L539" s="209">
        <f>'Girls Input'!BF510</f>
        <v>0</v>
      </c>
      <c r="M539" s="209"/>
    </row>
    <row r="540" spans="12:13" x14ac:dyDescent="0.25">
      <c r="L540" s="209">
        <f>'Girls Input'!BF511</f>
        <v>0</v>
      </c>
      <c r="M540" s="209"/>
    </row>
    <row r="541" spans="12:13" x14ac:dyDescent="0.25">
      <c r="L541" s="209">
        <f>'Girls Input'!BF512</f>
        <v>0</v>
      </c>
      <c r="M541" s="209"/>
    </row>
    <row r="542" spans="12:13" x14ac:dyDescent="0.25">
      <c r="L542" s="209">
        <f>'Girls Input'!BF513</f>
        <v>0</v>
      </c>
      <c r="M542" s="209"/>
    </row>
    <row r="543" spans="12:13" x14ac:dyDescent="0.25">
      <c r="L543" s="209">
        <f>'Girls Input'!BF514</f>
        <v>0</v>
      </c>
      <c r="M543" s="209"/>
    </row>
    <row r="544" spans="12:13" x14ac:dyDescent="0.25">
      <c r="L544" s="209">
        <f>'Girls Input'!BF515</f>
        <v>0</v>
      </c>
      <c r="M544" s="209"/>
    </row>
    <row r="545" spans="12:13" x14ac:dyDescent="0.25">
      <c r="L545" s="209">
        <f>'Girls Input'!BF516</f>
        <v>0</v>
      </c>
      <c r="M545" s="209"/>
    </row>
    <row r="546" spans="12:13" x14ac:dyDescent="0.25">
      <c r="L546" s="209">
        <f>'Girls Input'!BF517</f>
        <v>0</v>
      </c>
      <c r="M546" s="209"/>
    </row>
    <row r="547" spans="12:13" x14ac:dyDescent="0.25">
      <c r="L547" s="209">
        <f>'Girls Input'!BF518</f>
        <v>0</v>
      </c>
      <c r="M547" s="209"/>
    </row>
    <row r="548" spans="12:13" x14ac:dyDescent="0.25">
      <c r="L548" s="209">
        <f>'Girls Input'!BF519</f>
        <v>0</v>
      </c>
      <c r="M548" s="209"/>
    </row>
    <row r="549" spans="12:13" x14ac:dyDescent="0.25">
      <c r="L549" s="17"/>
      <c r="M549" s="17"/>
    </row>
    <row r="550" spans="12:13" x14ac:dyDescent="0.25">
      <c r="L550" s="17"/>
      <c r="M550" s="17"/>
    </row>
    <row r="551" spans="12:13" x14ac:dyDescent="0.25">
      <c r="L551" s="17"/>
      <c r="M551" s="17"/>
    </row>
    <row r="552" spans="12:13" x14ac:dyDescent="0.25">
      <c r="L552" s="17"/>
      <c r="M552" s="17"/>
    </row>
    <row r="553" spans="12:13" x14ac:dyDescent="0.25">
      <c r="L553" s="17"/>
      <c r="M553" s="17"/>
    </row>
    <row r="554" spans="12:13" x14ac:dyDescent="0.25">
      <c r="L554" s="17"/>
      <c r="M554" s="17"/>
    </row>
    <row r="555" spans="12:13" x14ac:dyDescent="0.25">
      <c r="L555" s="17"/>
      <c r="M555" s="17"/>
    </row>
    <row r="556" spans="12:13" x14ac:dyDescent="0.25">
      <c r="L556" s="17"/>
      <c r="M556" s="17"/>
    </row>
    <row r="557" spans="12:13" x14ac:dyDescent="0.25">
      <c r="L557" s="17"/>
      <c r="M557" s="17"/>
    </row>
    <row r="558" spans="12:13" x14ac:dyDescent="0.25">
      <c r="L558" s="17"/>
      <c r="M558" s="17"/>
    </row>
    <row r="559" spans="12:13" x14ac:dyDescent="0.25">
      <c r="L559" s="17"/>
      <c r="M559" s="17"/>
    </row>
  </sheetData>
  <mergeCells count="12">
    <mergeCell ref="C40:E40"/>
    <mergeCell ref="G40:J40"/>
    <mergeCell ref="L40:O40"/>
    <mergeCell ref="C41:E41"/>
    <mergeCell ref="G41:J41"/>
    <mergeCell ref="L41:O41"/>
    <mergeCell ref="C7:E7"/>
    <mergeCell ref="G7:J7"/>
    <mergeCell ref="L7:O7"/>
    <mergeCell ref="C8:E8"/>
    <mergeCell ref="G8:J8"/>
    <mergeCell ref="L8:O8"/>
  </mergeCells>
  <phoneticPr fontId="0" type="noConversion"/>
  <pageMargins left="0.72013888888888888" right="0.42986111111111114" top="0.62013888888888891" bottom="0.52986111111111112" header="0.51180555555555551" footer="0.51180555555555551"/>
  <pageSetup paperSize="9" scale="7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45</vt:i4>
      </vt:variant>
    </vt:vector>
  </HeadingPairs>
  <TitlesOfParts>
    <vt:vector size="58" baseType="lpstr">
      <vt:lpstr>Instructions</vt:lpstr>
      <vt:lpstr>Event Details</vt:lpstr>
      <vt:lpstr>League Points Match 1</vt:lpstr>
      <vt:lpstr>League Points Match 2</vt:lpstr>
      <vt:lpstr>League Points Match 3</vt:lpstr>
      <vt:lpstr>Boys Input</vt:lpstr>
      <vt:lpstr>Girls Input</vt:lpstr>
      <vt:lpstr>U11 Results</vt:lpstr>
      <vt:lpstr>U13 Results</vt:lpstr>
      <vt:lpstr>U15 Results</vt:lpstr>
      <vt:lpstr>U17 Results</vt:lpstr>
      <vt:lpstr>Male &amp; Female Results</vt:lpstr>
      <vt:lpstr>Final Results</vt:lpstr>
      <vt:lpstr>_Div1</vt:lpstr>
      <vt:lpstr>_Div2</vt:lpstr>
      <vt:lpstr>_Div3</vt:lpstr>
      <vt:lpstr>'League Points Match 2'!MenTot</vt:lpstr>
      <vt:lpstr>'League Points Match 3'!MenTot</vt:lpstr>
      <vt:lpstr>MenTot</vt:lpstr>
      <vt:lpstr>'League Points Match 2'!OverTot</vt:lpstr>
      <vt:lpstr>'League Points Match 3'!OverTot</vt:lpstr>
      <vt:lpstr>OverTot</vt:lpstr>
      <vt:lpstr>'Boys Input'!Print_Area</vt:lpstr>
      <vt:lpstr>'Event Details'!Print_Area</vt:lpstr>
      <vt:lpstr>'Final Results'!Print_Area</vt:lpstr>
      <vt:lpstr>'Girls Input'!Print_Area</vt:lpstr>
      <vt:lpstr>Instructions!Print_Area</vt:lpstr>
      <vt:lpstr>'League Points Match 2'!Print_Area</vt:lpstr>
      <vt:lpstr>'Male &amp; Female Results'!Print_Area</vt:lpstr>
      <vt:lpstr>'U11 Results'!Print_Area</vt:lpstr>
      <vt:lpstr>'U13 Results'!Print_Area</vt:lpstr>
      <vt:lpstr>'U15 Results'!Print_Area</vt:lpstr>
      <vt:lpstr>'U17 Results'!Print_Area</vt:lpstr>
      <vt:lpstr>'Boys Input'!Print_Titles</vt:lpstr>
      <vt:lpstr>'Girls Input'!Print_Titles</vt:lpstr>
      <vt:lpstr>'League Points Match 2'!U11b</vt:lpstr>
      <vt:lpstr>'League Points Match 3'!U11b</vt:lpstr>
      <vt:lpstr>U11b</vt:lpstr>
      <vt:lpstr>U11G</vt:lpstr>
      <vt:lpstr>'League Points Match 2'!U13B</vt:lpstr>
      <vt:lpstr>'League Points Match 3'!U13B</vt:lpstr>
      <vt:lpstr>U13B</vt:lpstr>
      <vt:lpstr>U13G</vt:lpstr>
      <vt:lpstr>'League Points Match 2'!U15B</vt:lpstr>
      <vt:lpstr>'League Points Match 3'!U15B</vt:lpstr>
      <vt:lpstr>U15B</vt:lpstr>
      <vt:lpstr>'League Points Match 2'!U15G</vt:lpstr>
      <vt:lpstr>'League Points Match 3'!U15G</vt:lpstr>
      <vt:lpstr>U15G</vt:lpstr>
      <vt:lpstr>'League Points Match 2'!U17M</vt:lpstr>
      <vt:lpstr>'League Points Match 3'!U17M</vt:lpstr>
      <vt:lpstr>U17M</vt:lpstr>
      <vt:lpstr>'League Points Match 2'!U17W</vt:lpstr>
      <vt:lpstr>'League Points Match 3'!U17W</vt:lpstr>
      <vt:lpstr>U17W</vt:lpstr>
      <vt:lpstr>'League Points Match 2'!WomTot</vt:lpstr>
      <vt:lpstr>'League Points Match 3'!WomTot</vt:lpstr>
      <vt:lpstr>WomTot</vt:lpstr>
    </vt:vector>
  </TitlesOfParts>
  <Company>Camis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2014-07-11T09:18:53Z</cp:lastPrinted>
  <dcterms:created xsi:type="dcterms:W3CDTF">2009-09-22T15:27:51Z</dcterms:created>
  <dcterms:modified xsi:type="dcterms:W3CDTF">2014-07-15T10:55:58Z</dcterms:modified>
</cp:coreProperties>
</file>